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4\"/>
    </mc:Choice>
  </mc:AlternateContent>
  <bookViews>
    <workbookView xWindow="240" yWindow="394" windowWidth="15000" windowHeight="8700"/>
  </bookViews>
  <sheets>
    <sheet name="4-5 Skjema" sheetId="3" r:id="rId1"/>
    <sheet name="4-5 Løsning" sheetId="1" r:id="rId2"/>
  </sheets>
  <calcPr calcId="152511"/>
</workbook>
</file>

<file path=xl/calcChain.xml><?xml version="1.0" encoding="utf-8"?>
<calcChain xmlns="http://schemas.openxmlformats.org/spreadsheetml/2006/main">
  <c r="F95" i="1" l="1"/>
  <c r="F88" i="1"/>
  <c r="AH15" i="1"/>
  <c r="F58" i="1" l="1"/>
  <c r="B20" i="3" l="1"/>
  <c r="B21" i="3" s="1"/>
  <c r="B22" i="3" s="1"/>
  <c r="B23" i="3" s="1"/>
  <c r="B24" i="3" s="1"/>
  <c r="AH16" i="1"/>
  <c r="AI17" i="1"/>
  <c r="K12" i="1"/>
  <c r="K24" i="1" s="1"/>
  <c r="K29" i="1" s="1"/>
  <c r="L12" i="1"/>
  <c r="L24" i="1" s="1"/>
  <c r="Z12" i="1"/>
  <c r="H12" i="1"/>
  <c r="Y12" i="1"/>
  <c r="Y14" i="1" s="1"/>
  <c r="AA11" i="1"/>
  <c r="AA12" i="1" s="1"/>
  <c r="D88" i="1"/>
  <c r="E88" i="1" s="1"/>
  <c r="D95" i="1"/>
  <c r="E95" i="1" s="1"/>
  <c r="F21" i="1" s="1"/>
  <c r="AC11" i="1"/>
  <c r="AC12" i="1" s="1"/>
  <c r="U12" i="1"/>
  <c r="U14" i="1" s="1"/>
  <c r="AC14" i="1" s="1"/>
  <c r="AC18" i="1"/>
  <c r="AD18" i="1"/>
  <c r="E43" i="1"/>
  <c r="H43" i="1" s="1"/>
  <c r="AK27" i="1" s="1"/>
  <c r="D12" i="1"/>
  <c r="E12" i="1"/>
  <c r="F12" i="1"/>
  <c r="G11" i="1"/>
  <c r="G12" i="1" s="1"/>
  <c r="I12" i="1"/>
  <c r="I24" i="1" s="1"/>
  <c r="I29" i="1" s="1"/>
  <c r="X12" i="1"/>
  <c r="AH14" i="1" s="1"/>
  <c r="AE18" i="1"/>
  <c r="R10" i="1"/>
  <c r="AG11" i="1"/>
  <c r="AH11" i="1"/>
  <c r="AP10" i="1"/>
  <c r="W10" i="1"/>
  <c r="W12" i="1" s="1"/>
  <c r="AI14" i="1" s="1"/>
  <c r="M11" i="1"/>
  <c r="O11" i="1"/>
  <c r="P11" i="1"/>
  <c r="P12" i="1" s="1"/>
  <c r="T11" i="1"/>
  <c r="T12" i="1" s="1"/>
  <c r="AJ12" i="1"/>
  <c r="AK12" i="1"/>
  <c r="AK24" i="1" s="1"/>
  <c r="AL12" i="1"/>
  <c r="AL24" i="1" s="1"/>
  <c r="Q12" i="1"/>
  <c r="AN13" i="1"/>
  <c r="AW64" i="1"/>
  <c r="AW66" i="1" s="1"/>
  <c r="AW65" i="1"/>
  <c r="AT66" i="1"/>
  <c r="AU66" i="1"/>
  <c r="AV66" i="1"/>
  <c r="G39" i="3" l="1"/>
  <c r="AG12" i="1"/>
  <c r="AP11" i="1"/>
  <c r="AD11" i="1"/>
  <c r="AH12" i="1"/>
  <c r="G24" i="1"/>
  <c r="G29" i="1" s="1"/>
  <c r="T27" i="1"/>
  <c r="AK28" i="1"/>
  <c r="Z14" i="1"/>
  <c r="AN14" i="1" s="1"/>
  <c r="P25" i="1"/>
  <c r="AJ25" i="1" s="1"/>
  <c r="G38" i="1" s="1"/>
  <c r="P24" i="1"/>
  <c r="Q24" i="1"/>
  <c r="Q29" i="1" s="1"/>
  <c r="M12" i="1"/>
  <c r="D58" i="1" s="1"/>
  <c r="H58" i="1" s="1"/>
  <c r="D24" i="1"/>
  <c r="T24" i="1"/>
  <c r="AN22" i="1"/>
  <c r="X24" i="1"/>
  <c r="X29" i="1" s="1"/>
  <c r="H24" i="1"/>
  <c r="H29" i="1" s="1"/>
  <c r="AN18" i="1"/>
  <c r="Y24" i="1"/>
  <c r="Y29" i="1" s="1"/>
  <c r="D72" i="1"/>
  <c r="F65" i="1"/>
  <c r="D66" i="1" s="1"/>
  <c r="F66" i="1" s="1"/>
  <c r="AC24" i="1"/>
  <c r="AC28" i="1" s="1"/>
  <c r="AA21" i="1"/>
  <c r="AA24" i="1" s="1"/>
  <c r="E21" i="1"/>
  <c r="AB21" i="1"/>
  <c r="AB24" i="1" s="1"/>
  <c r="AB28" i="1" s="1"/>
  <c r="F24" i="1"/>
  <c r="F29" i="1" s="1"/>
  <c r="O12" i="1"/>
  <c r="AJ24" i="1"/>
  <c r="U24" i="1"/>
  <c r="U29" i="1" s="1"/>
  <c r="H35" i="3" l="1"/>
  <c r="V11" i="1"/>
  <c r="V12" i="1" s="1"/>
  <c r="AD12" i="1"/>
  <c r="AE11" i="1"/>
  <c r="Z24" i="1"/>
  <c r="Z28" i="1" s="1"/>
  <c r="AG24" i="1"/>
  <c r="AG28" i="1" s="1"/>
  <c r="AF23" i="1"/>
  <c r="AF24" i="1" s="1"/>
  <c r="AF28" i="1" s="1"/>
  <c r="AH24" i="1"/>
  <c r="AH28" i="1" s="1"/>
  <c r="R11" i="1"/>
  <c r="T29" i="1"/>
  <c r="M24" i="1"/>
  <c r="M29" i="1" s="1"/>
  <c r="AA28" i="1"/>
  <c r="E24" i="1"/>
  <c r="E29" i="1" s="1"/>
  <c r="AN21" i="1"/>
  <c r="O24" i="1"/>
  <c r="O29" i="1" s="1"/>
  <c r="B19" i="1"/>
  <c r="D77" i="1"/>
  <c r="F77" i="1" s="1"/>
  <c r="D29" i="1"/>
  <c r="AE12" i="1" l="1"/>
  <c r="F74" i="1" s="1"/>
  <c r="S10" i="1"/>
  <c r="AQ10" i="1" s="1"/>
  <c r="AR10" i="1" s="1"/>
  <c r="N10" i="1" s="1"/>
  <c r="H34" i="1"/>
  <c r="AN23" i="1"/>
  <c r="R12" i="1"/>
  <c r="AU12" i="1"/>
  <c r="W24" i="1"/>
  <c r="W29" i="1" s="1"/>
  <c r="I30" i="1"/>
  <c r="F67" i="1"/>
  <c r="F68" i="1" s="1"/>
  <c r="B20" i="1"/>
  <c r="S12" i="1" l="1"/>
  <c r="F78" i="1"/>
  <c r="F79" i="1" s="1"/>
  <c r="AT12" i="1"/>
  <c r="AN10" i="1"/>
  <c r="B21" i="1"/>
  <c r="C68" i="1"/>
  <c r="V19" i="1"/>
  <c r="C79" i="1" l="1"/>
  <c r="E81" i="1"/>
  <c r="R20" i="1"/>
  <c r="R24" i="1" s="1"/>
  <c r="R29" i="1" s="1"/>
  <c r="AV12" i="1"/>
  <c r="AI11" i="1" s="1"/>
  <c r="AD19" i="1"/>
  <c r="AN19" i="1" s="1"/>
  <c r="V24" i="1"/>
  <c r="V29" i="1" s="1"/>
  <c r="B22" i="1"/>
  <c r="AI12" i="1" l="1"/>
  <c r="AQ11" i="1"/>
  <c r="AR11" i="1" s="1"/>
  <c r="N11" i="1" s="1"/>
  <c r="B23" i="1"/>
  <c r="E72" i="1"/>
  <c r="F72" i="1" s="1"/>
  <c r="D73" i="1" s="1"/>
  <c r="F73" i="1" s="1"/>
  <c r="F75" i="1" s="1"/>
  <c r="AD24" i="1"/>
  <c r="AN11" i="1" l="1"/>
  <c r="N12" i="1"/>
  <c r="AI24" i="1"/>
  <c r="AI28" i="1" s="1"/>
  <c r="C75" i="1"/>
  <c r="D81" i="1"/>
  <c r="F81" i="1" s="1"/>
  <c r="S20" i="1" s="1"/>
  <c r="AD28" i="1"/>
  <c r="AN12" i="1" l="1"/>
  <c r="N24" i="1"/>
  <c r="N29" i="1" s="1"/>
  <c r="AE20" i="1"/>
  <c r="AE24" i="1" s="1"/>
  <c r="S24" i="1"/>
  <c r="H36" i="3" l="1"/>
  <c r="H37" i="3" s="1"/>
  <c r="AN20" i="1"/>
  <c r="AE28" i="1"/>
  <c r="H35" i="1"/>
  <c r="H36" i="1" s="1"/>
  <c r="S29" i="1"/>
  <c r="E38" i="3" l="1"/>
  <c r="G38" i="3" s="1"/>
  <c r="E37" i="1"/>
  <c r="G37" i="1" s="1"/>
  <c r="P26" i="1" s="1"/>
  <c r="G40" i="3" l="1"/>
  <c r="H40" i="3" s="1"/>
  <c r="H41" i="3" s="1"/>
  <c r="G39" i="1"/>
  <c r="H39" i="1" s="1"/>
  <c r="H40" i="1" s="1"/>
  <c r="H44" i="1" s="1"/>
  <c r="H46" i="3" l="1"/>
  <c r="AJ26" i="1"/>
  <c r="AJ28" i="1" s="1"/>
  <c r="P29" i="1"/>
  <c r="L27" i="1"/>
  <c r="AL27" i="1"/>
  <c r="AL28" i="1" s="1"/>
  <c r="H45" i="1"/>
  <c r="L29" i="1" l="1"/>
  <c r="K30" i="1" l="1"/>
</calcChain>
</file>

<file path=xl/sharedStrings.xml><?xml version="1.0" encoding="utf-8"?>
<sst xmlns="http://schemas.openxmlformats.org/spreadsheetml/2006/main" count="302" uniqueCount="142">
  <si>
    <t>Eiendeler</t>
  </si>
  <si>
    <t>Egenkapital</t>
  </si>
  <si>
    <t>Gjeld</t>
  </si>
  <si>
    <t>Resultatkontoer</t>
  </si>
  <si>
    <t>Sum</t>
  </si>
  <si>
    <t xml:space="preserve"> </t>
  </si>
  <si>
    <t>Aksje-</t>
  </si>
  <si>
    <t>Annen</t>
  </si>
  <si>
    <t>Avsatt</t>
  </si>
  <si>
    <t>Drifts-</t>
  </si>
  <si>
    <t>NR</t>
  </si>
  <si>
    <t>Tekst</t>
  </si>
  <si>
    <t>kapital</t>
  </si>
  <si>
    <t>Skatt</t>
  </si>
  <si>
    <t>utbytte</t>
  </si>
  <si>
    <t>IB</t>
  </si>
  <si>
    <t>Inntekter</t>
  </si>
  <si>
    <t>Kostnader</t>
  </si>
  <si>
    <t>Resultat</t>
  </si>
  <si>
    <t>Balanse</t>
  </si>
  <si>
    <t>Resultat før skatt</t>
  </si>
  <si>
    <t>Årsoverskudd</t>
  </si>
  <si>
    <t>Disponering av årsoverskudd</t>
  </si>
  <si>
    <t>Utbytte</t>
  </si>
  <si>
    <t>Til Annen egenkapital</t>
  </si>
  <si>
    <t>Sum disponert</t>
  </si>
  <si>
    <t>lønn</t>
  </si>
  <si>
    <t>Kunde-</t>
  </si>
  <si>
    <t>Posteringer i året</t>
  </si>
  <si>
    <t>Saldobalanse</t>
  </si>
  <si>
    <t>Oppgjørsposteringer</t>
  </si>
  <si>
    <t>lager</t>
  </si>
  <si>
    <t>fordr.</t>
  </si>
  <si>
    <t>Opptj.</t>
  </si>
  <si>
    <t>Forsk.</t>
  </si>
  <si>
    <t>Anleggs-</t>
  </si>
  <si>
    <t>midler</t>
  </si>
  <si>
    <t>Langs.</t>
  </si>
  <si>
    <t>gjeld</t>
  </si>
  <si>
    <t>Kasse-</t>
  </si>
  <si>
    <t>kreditt</t>
  </si>
  <si>
    <t>Mva</t>
  </si>
  <si>
    <t>Lønns-</t>
  </si>
  <si>
    <t>kostn.</t>
  </si>
  <si>
    <t>Ferie-</t>
  </si>
  <si>
    <t>Aga</t>
  </si>
  <si>
    <t>Ubet.</t>
  </si>
  <si>
    <t>Kundefordringer</t>
  </si>
  <si>
    <t>Avskrivninger</t>
  </si>
  <si>
    <t xml:space="preserve"> = Kassekred.</t>
  </si>
  <si>
    <t>Skyld.</t>
  </si>
  <si>
    <t>Varelager</t>
  </si>
  <si>
    <t>Endr</t>
  </si>
  <si>
    <t>Av salget</t>
  </si>
  <si>
    <t>Av lønnsk.</t>
  </si>
  <si>
    <t>Av salg</t>
  </si>
  <si>
    <t>Arbeidsgiveravgiften</t>
  </si>
  <si>
    <t>Kostnad:</t>
  </si>
  <si>
    <t>Lønn</t>
  </si>
  <si>
    <t xml:space="preserve"> = kostnad</t>
  </si>
  <si>
    <t>Sum kostnad aga</t>
  </si>
  <si>
    <t>Aga feriepenger</t>
  </si>
  <si>
    <t>Resten må tilhøre 6. termin</t>
  </si>
  <si>
    <t>Kostnadsført hittil</t>
  </si>
  <si>
    <t>Opptalt til innkjøpspris</t>
  </si>
  <si>
    <t>Ukurante varer</t>
  </si>
  <si>
    <t>Virkelig verdi</t>
  </si>
  <si>
    <t>Sum verdi varelager</t>
  </si>
  <si>
    <t>UB</t>
  </si>
  <si>
    <t>Tap på</t>
  </si>
  <si>
    <t>Avskr.</t>
  </si>
  <si>
    <t>Resultatoversikt</t>
  </si>
  <si>
    <t>Skattegjeld</t>
  </si>
  <si>
    <t>Korrigering skatt</t>
  </si>
  <si>
    <t>Skattekostnad</t>
  </si>
  <si>
    <t>Skyldig skatt</t>
  </si>
  <si>
    <t>Sum etter oppgj.poster</t>
  </si>
  <si>
    <t>Avsatt utbytte/Ann EK</t>
  </si>
  <si>
    <t>Lønnskostnader som det skal regnes av</t>
  </si>
  <si>
    <t>Korrekt avsetning</t>
  </si>
  <si>
    <t>Pål.</t>
  </si>
  <si>
    <t>innt.</t>
  </si>
  <si>
    <t>feriel.</t>
  </si>
  <si>
    <t>aga</t>
  </si>
  <si>
    <t>Uoppt.</t>
  </si>
  <si>
    <t>Ubetalt lønn</t>
  </si>
  <si>
    <t>Kontroll feriepenger</t>
  </si>
  <si>
    <t>Kontroll arbeidsgiveravgift</t>
  </si>
  <si>
    <t>Kassekr.</t>
  </si>
  <si>
    <t>Til renteberegningen</t>
  </si>
  <si>
    <t>IB Kassekreditt</t>
  </si>
  <si>
    <t>Endring</t>
  </si>
  <si>
    <t>UB kassekreditt før renter</t>
  </si>
  <si>
    <t>mnd</t>
  </si>
  <si>
    <t>Pantelånet</t>
  </si>
  <si>
    <t>Ikke sendt faktura</t>
  </si>
  <si>
    <t>Råv.</t>
  </si>
  <si>
    <t>Ferd.</t>
  </si>
  <si>
    <t>Innkj.</t>
  </si>
  <si>
    <t>FV</t>
  </si>
  <si>
    <t>Råvarelager</t>
  </si>
  <si>
    <t>Ferdigvarelager</t>
  </si>
  <si>
    <t>Opptalt til tilvirkningskost</t>
  </si>
  <si>
    <t>Sum balanse</t>
  </si>
  <si>
    <t>Avs.</t>
  </si>
  <si>
    <t>EK</t>
  </si>
  <si>
    <t>feriep.</t>
  </si>
  <si>
    <t>varel.</t>
  </si>
  <si>
    <t>Lev.</t>
  </si>
  <si>
    <t>oppg.</t>
  </si>
  <si>
    <t>P. aga</t>
  </si>
  <si>
    <t>rent.</t>
  </si>
  <si>
    <t>råv.</t>
  </si>
  <si>
    <t>Endr.</t>
  </si>
  <si>
    <t>peng.</t>
  </si>
  <si>
    <t>Div</t>
  </si>
  <si>
    <t>kost.</t>
  </si>
  <si>
    <t>Rent.</t>
  </si>
  <si>
    <t>Skatt.</t>
  </si>
  <si>
    <t>A.EK</t>
  </si>
  <si>
    <t xml:space="preserve"> Oppgave 4-5</t>
  </si>
  <si>
    <t>Tilbakeført faktura</t>
  </si>
  <si>
    <t>Reparasjon datautstyr</t>
  </si>
  <si>
    <t>Påløpte pantelånsrenter</t>
  </si>
  <si>
    <t>Forskudd/ubet. husleie</t>
  </si>
  <si>
    <t>Kontroll AGA</t>
  </si>
  <si>
    <t>Oppgave 4-5 Løsning</t>
  </si>
  <si>
    <t>Oppgave 4-5 Skjema</t>
  </si>
  <si>
    <t>Feriep</t>
  </si>
  <si>
    <t>Merk at det på konto 1700 står 10 i saldobalansen. Det er et beløp som skrive seg fra i fjor. Det er derfor tilstrekkeligå føre 5 ekstra på kontoen.</t>
  </si>
  <si>
    <r>
      <t xml:space="preserve">Ettersom fakturaen ikke er mottatt, skal man ikke føre den ubetalte regningen med mva.  Beløpet blir 8 * 0,8 = </t>
    </r>
    <r>
      <rPr>
        <u/>
        <sz val="10"/>
        <rFont val="Trebuchet MS"/>
        <family val="2"/>
      </rPr>
      <t>6,4</t>
    </r>
  </si>
  <si>
    <t>På konto 2950 står det 2,8 i saldobalansen. Det er påløpte renter som skriver seg fra fjorårets regnskap.</t>
  </si>
  <si>
    <t>Det er tilstrekkelig å korrigere dette beløpet med 0,2 for å få korrekt UB.</t>
  </si>
  <si>
    <t xml:space="preserve">Påløpte pantelånsrente: </t>
  </si>
  <si>
    <t>Skyldig lønn bokføres med 12.</t>
  </si>
  <si>
    <t>Kundefordringene reduseres med 5. Teksten sier at fordringene vurderes som tvilsomme. Det tyder på at kundene ikke har gått konkurs, og da er betingelsene for å redusere skyldig mva. ikke til stede.</t>
  </si>
  <si>
    <t>Pål. aga</t>
  </si>
  <si>
    <t>AS Foxtrot</t>
  </si>
  <si>
    <r>
      <t xml:space="preserve">Faktura som ikke er sendt skal ikke ha med mva. =  6 * 0,8 = </t>
    </r>
    <r>
      <rPr>
        <u/>
        <sz val="10"/>
        <rFont val="Trebuchet MS"/>
        <family val="2"/>
      </rPr>
      <t>4,8</t>
    </r>
  </si>
  <si>
    <r>
      <t xml:space="preserve">Korrigerer konto 1530 med 7 - 4,8 = </t>
    </r>
    <r>
      <rPr>
        <u/>
        <sz val="10"/>
        <rFont val="Trebuchet MS"/>
        <family val="2"/>
      </rPr>
      <t>2,2</t>
    </r>
  </si>
  <si>
    <t>Ubetalt husleie, konto 2955 har -0 i saldobalansen. Derfor må man føre hele den ubetalte husleien med 15.</t>
  </si>
  <si>
    <t>Netto korrigering av konto 7900 blir derfor + 13.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</si>
</sst>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#,##0.0000"/>
  </numFmts>
  <fonts count="8" x14ac:knownFonts="1">
    <font>
      <sz val="10"/>
      <name val="Trebuchet MS"/>
    </font>
    <font>
      <sz val="10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17" fontId="4" fillId="4" borderId="21" xfId="1" applyNumberFormat="1" applyFont="1" applyFill="1" applyBorder="1"/>
    <xf numFmtId="0" fontId="3" fillId="0" borderId="1" xfId="1" applyFont="1" applyFill="1" applyBorder="1" applyAlignment="1">
      <alignment horizontal="center"/>
    </xf>
    <xf numFmtId="1" fontId="3" fillId="4" borderId="3" xfId="2" applyNumberFormat="1" applyFont="1" applyFill="1" applyBorder="1" applyAlignment="1">
      <alignment horizontal="center"/>
    </xf>
    <xf numFmtId="1" fontId="3" fillId="4" borderId="17" xfId="2" applyNumberFormat="1" applyFont="1" applyFill="1" applyBorder="1" applyAlignment="1">
      <alignment horizontal="left"/>
    </xf>
    <xf numFmtId="1" fontId="3" fillId="0" borderId="1" xfId="1" applyNumberFormat="1" applyFont="1" applyFill="1" applyBorder="1" applyAlignment="1">
      <alignment horizontal="center"/>
    </xf>
    <xf numFmtId="1" fontId="3" fillId="4" borderId="16" xfId="1" applyNumberFormat="1" applyFont="1" applyFill="1" applyBorder="1" applyAlignment="1">
      <alignment horizontal="center"/>
    </xf>
    <xf numFmtId="1" fontId="3" fillId="4" borderId="16" xfId="2" applyNumberFormat="1" applyFont="1" applyFill="1" applyBorder="1" applyAlignment="1">
      <alignment horizontal="center"/>
    </xf>
    <xf numFmtId="3" fontId="3" fillId="4" borderId="2" xfId="2" applyNumberFormat="1" applyFont="1" applyFill="1" applyBorder="1" applyAlignment="1">
      <alignment horizontal="center"/>
    </xf>
    <xf numFmtId="3" fontId="3" fillId="4" borderId="3" xfId="2" applyNumberFormat="1" applyFont="1" applyFill="1" applyBorder="1" applyAlignment="1">
      <alignment horizontal="center"/>
    </xf>
    <xf numFmtId="3" fontId="3" fillId="4" borderId="1" xfId="2" applyNumberFormat="1" applyFont="1" applyFill="1" applyBorder="1" applyAlignment="1">
      <alignment horizontal="center"/>
    </xf>
    <xf numFmtId="0" fontId="3" fillId="4" borderId="1" xfId="1" applyFont="1" applyFill="1" applyBorder="1" applyAlignment="1">
      <alignment horizontal="center"/>
    </xf>
    <xf numFmtId="3" fontId="3" fillId="4" borderId="1" xfId="2" applyNumberFormat="1" applyFont="1" applyFill="1" applyBorder="1" applyAlignment="1">
      <alignment horizontal="left"/>
    </xf>
    <xf numFmtId="3" fontId="3" fillId="4" borderId="15" xfId="2" applyNumberFormat="1" applyFont="1" applyFill="1" applyBorder="1" applyAlignment="1">
      <alignment horizontal="left"/>
    </xf>
    <xf numFmtId="3" fontId="3" fillId="5" borderId="15" xfId="2" applyNumberFormat="1" applyFont="1" applyFill="1" applyBorder="1"/>
    <xf numFmtId="165" fontId="3" fillId="5" borderId="15" xfId="2" applyNumberFormat="1" applyFont="1" applyFill="1" applyBorder="1"/>
    <xf numFmtId="165" fontId="3" fillId="0" borderId="1" xfId="2" applyNumberFormat="1" applyFont="1" applyFill="1" applyBorder="1"/>
    <xf numFmtId="3" fontId="3" fillId="0" borderId="15" xfId="2" applyNumberFormat="1" applyFont="1" applyBorder="1"/>
    <xf numFmtId="3" fontId="5" fillId="0" borderId="15" xfId="2" applyNumberFormat="1" applyFont="1" applyBorder="1"/>
    <xf numFmtId="165" fontId="3" fillId="0" borderId="15" xfId="2" applyNumberFormat="1" applyFont="1" applyBorder="1"/>
    <xf numFmtId="165" fontId="3" fillId="0" borderId="15" xfId="1" applyNumberFormat="1" applyFont="1" applyBorder="1"/>
    <xf numFmtId="3" fontId="3" fillId="6" borderId="15" xfId="2" applyNumberFormat="1" applyFont="1" applyFill="1" applyBorder="1"/>
    <xf numFmtId="165" fontId="3" fillId="6" borderId="15" xfId="2" applyNumberFormat="1" applyFont="1" applyFill="1" applyBorder="1"/>
    <xf numFmtId="165" fontId="3" fillId="3" borderId="15" xfId="2" applyNumberFormat="1" applyFont="1" applyFill="1" applyBorder="1"/>
    <xf numFmtId="3" fontId="3" fillId="3" borderId="15" xfId="2" applyNumberFormat="1" applyFont="1" applyFill="1" applyBorder="1"/>
    <xf numFmtId="3" fontId="3" fillId="7" borderId="15" xfId="2" applyNumberFormat="1" applyFont="1" applyFill="1" applyBorder="1"/>
    <xf numFmtId="165" fontId="3" fillId="7" borderId="15" xfId="2" applyNumberFormat="1" applyFont="1" applyFill="1" applyBorder="1"/>
    <xf numFmtId="165" fontId="3" fillId="7" borderId="18" xfId="2" applyNumberFormat="1" applyFont="1" applyFill="1" applyBorder="1"/>
    <xf numFmtId="165" fontId="3" fillId="7" borderId="6" xfId="2" applyNumberFormat="1" applyFont="1" applyFill="1" applyBorder="1"/>
    <xf numFmtId="165" fontId="3" fillId="7" borderId="19" xfId="2" applyNumberFormat="1" applyFont="1" applyFill="1" applyBorder="1"/>
    <xf numFmtId="3" fontId="3" fillId="0" borderId="18" xfId="2" applyNumberFormat="1" applyFont="1" applyFill="1" applyBorder="1"/>
    <xf numFmtId="3" fontId="3" fillId="0" borderId="6" xfId="2" applyNumberFormat="1" applyFont="1" applyFill="1" applyBorder="1"/>
    <xf numFmtId="3" fontId="3" fillId="0" borderId="19" xfId="2" applyNumberFormat="1" applyFont="1" applyFill="1" applyBorder="1"/>
    <xf numFmtId="165" fontId="3" fillId="8" borderId="15" xfId="2" applyNumberFormat="1" applyFont="1" applyFill="1" applyBorder="1"/>
    <xf numFmtId="3" fontId="3" fillId="0" borderId="0" xfId="2" applyNumberFormat="1" applyFont="1" applyFill="1" applyBorder="1"/>
    <xf numFmtId="0" fontId="3" fillId="0" borderId="0" xfId="1" applyFont="1" applyAlignment="1">
      <alignment horizontal="center"/>
    </xf>
    <xf numFmtId="0" fontId="3" fillId="0" borderId="0" xfId="1" applyFont="1"/>
    <xf numFmtId="0" fontId="3" fillId="0" borderId="0" xfId="1" applyFont="1" applyBorder="1"/>
    <xf numFmtId="0" fontId="3" fillId="0" borderId="0" xfId="1" applyFont="1" applyAlignment="1">
      <alignment horizontal="center"/>
    </xf>
    <xf numFmtId="0" fontId="3" fillId="2" borderId="0" xfId="1" applyFont="1" applyFill="1"/>
    <xf numFmtId="9" fontId="3" fillId="2" borderId="0" xfId="1" applyNumberFormat="1" applyFont="1" applyFill="1"/>
    <xf numFmtId="166" fontId="3" fillId="2" borderId="0" xfId="1" applyNumberFormat="1" applyFont="1" applyFill="1"/>
    <xf numFmtId="0" fontId="3" fillId="0" borderId="0" xfId="1" applyFont="1" applyBorder="1" applyAlignment="1">
      <alignment horizontal="center"/>
    </xf>
    <xf numFmtId="0" fontId="3" fillId="0" borderId="0" xfId="1" applyFont="1" applyAlignment="1">
      <alignment horizontal="right"/>
    </xf>
    <xf numFmtId="1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165" fontId="3" fillId="0" borderId="8" xfId="1" applyNumberFormat="1" applyFont="1" applyBorder="1"/>
    <xf numFmtId="0" fontId="3" fillId="0" borderId="9" xfId="1" applyFont="1" applyBorder="1"/>
    <xf numFmtId="0" fontId="3" fillId="0" borderId="7" xfId="1" applyFont="1" applyBorder="1"/>
    <xf numFmtId="0" fontId="3" fillId="0" borderId="8" xfId="1" applyFont="1" applyBorder="1"/>
    <xf numFmtId="165" fontId="3" fillId="0" borderId="10" xfId="1" applyNumberFormat="1" applyFont="1" applyBorder="1"/>
    <xf numFmtId="165" fontId="3" fillId="0" borderId="0" xfId="1" applyNumberFormat="1" applyFont="1" applyBorder="1"/>
    <xf numFmtId="0" fontId="3" fillId="0" borderId="11" xfId="1" applyFont="1" applyBorder="1"/>
    <xf numFmtId="0" fontId="3" fillId="0" borderId="13" xfId="1" applyFont="1" applyBorder="1"/>
    <xf numFmtId="0" fontId="3" fillId="0" borderId="14" xfId="1" applyFont="1" applyBorder="1"/>
    <xf numFmtId="3" fontId="3" fillId="0" borderId="12" xfId="1" applyNumberFormat="1" applyFont="1" applyBorder="1"/>
    <xf numFmtId="165" fontId="3" fillId="0" borderId="13" xfId="1" applyNumberFormat="1" applyFont="1" applyBorder="1"/>
    <xf numFmtId="3" fontId="3" fillId="0" borderId="13" xfId="1" applyNumberFormat="1" applyFont="1" applyBorder="1"/>
    <xf numFmtId="165" fontId="3" fillId="0" borderId="0" xfId="1" applyNumberFormat="1" applyFont="1"/>
    <xf numFmtId="0" fontId="3" fillId="0" borderId="0" xfId="1" applyFont="1" applyFill="1"/>
    <xf numFmtId="3" fontId="3" fillId="0" borderId="0" xfId="2" applyNumberFormat="1" applyFont="1" applyFill="1" applyBorder="1" applyAlignment="1">
      <alignment horizontal="center"/>
    </xf>
    <xf numFmtId="0" fontId="3" fillId="0" borderId="4" xfId="1" applyFont="1" applyBorder="1"/>
    <xf numFmtId="3" fontId="3" fillId="0" borderId="4" xfId="2" applyNumberFormat="1" applyFont="1" applyFill="1" applyBorder="1"/>
    <xf numFmtId="165" fontId="3" fillId="0" borderId="0" xfId="2" applyNumberFormat="1" applyFont="1" applyFill="1" applyBorder="1"/>
    <xf numFmtId="165" fontId="3" fillId="0" borderId="4" xfId="1" applyNumberFormat="1" applyFont="1" applyBorder="1"/>
    <xf numFmtId="165" fontId="3" fillId="0" borderId="4" xfId="2" applyNumberFormat="1" applyFont="1" applyFill="1" applyBorder="1"/>
    <xf numFmtId="0" fontId="3" fillId="0" borderId="5" xfId="1" applyFont="1" applyBorder="1"/>
    <xf numFmtId="165" fontId="3" fillId="0" borderId="5" xfId="1" applyNumberFormat="1" applyFont="1" applyBorder="1"/>
    <xf numFmtId="9" fontId="3" fillId="0" borderId="0" xfId="1" applyNumberFormat="1" applyFont="1"/>
    <xf numFmtId="165" fontId="3" fillId="0" borderId="6" xfId="2" applyNumberFormat="1" applyFont="1" applyFill="1" applyBorder="1"/>
    <xf numFmtId="0" fontId="3" fillId="0" borderId="6" xfId="1" applyFont="1" applyBorder="1"/>
    <xf numFmtId="165" fontId="3" fillId="0" borderId="6" xfId="1" applyNumberFormat="1" applyFont="1" applyBorder="1"/>
    <xf numFmtId="0" fontId="5" fillId="0" borderId="0" xfId="1" applyFont="1"/>
    <xf numFmtId="9" fontId="3" fillId="2" borderId="0" xfId="3" applyFont="1" applyFill="1"/>
    <xf numFmtId="164" fontId="3" fillId="0" borderId="0" xfId="1" applyNumberFormat="1" applyFont="1"/>
    <xf numFmtId="3" fontId="3" fillId="0" borderId="0" xfId="1" applyNumberFormat="1" applyFont="1" applyBorder="1"/>
    <xf numFmtId="9" fontId="3" fillId="0" borderId="0" xfId="1" applyNumberFormat="1" applyFont="1" applyBorder="1"/>
    <xf numFmtId="164" fontId="3" fillId="0" borderId="0" xfId="1" applyNumberFormat="1" applyFont="1" applyBorder="1"/>
    <xf numFmtId="166" fontId="3" fillId="0" borderId="0" xfId="1" applyNumberFormat="1" applyFont="1"/>
    <xf numFmtId="3" fontId="3" fillId="0" borderId="0" xfId="1" applyNumberFormat="1" applyFont="1"/>
    <xf numFmtId="3" fontId="3" fillId="0" borderId="6" xfId="1" applyNumberFormat="1" applyFont="1" applyBorder="1"/>
    <xf numFmtId="164" fontId="3" fillId="0" borderId="6" xfId="1" applyNumberFormat="1" applyFont="1" applyBorder="1"/>
    <xf numFmtId="164" fontId="3" fillId="0" borderId="4" xfId="1" applyNumberFormat="1" applyFont="1" applyBorder="1"/>
    <xf numFmtId="165" fontId="3" fillId="0" borderId="0" xfId="1" applyNumberFormat="1" applyFont="1" applyFill="1"/>
    <xf numFmtId="0" fontId="3" fillId="0" borderId="6" xfId="1" applyFont="1" applyFill="1" applyBorder="1"/>
    <xf numFmtId="0" fontId="3" fillId="0" borderId="0" xfId="1" applyFont="1" applyFill="1" applyBorder="1"/>
    <xf numFmtId="0" fontId="3" fillId="4" borderId="20" xfId="1" applyFont="1" applyFill="1" applyBorder="1" applyAlignment="1">
      <alignment horizontal="center"/>
    </xf>
    <xf numFmtId="3" fontId="3" fillId="4" borderId="15" xfId="2" applyNumberFormat="1" applyFont="1" applyFill="1" applyBorder="1" applyAlignment="1">
      <alignment horizontal="center"/>
    </xf>
    <xf numFmtId="3" fontId="3" fillId="5" borderId="15" xfId="2" applyNumberFormat="1" applyFont="1" applyFill="1" applyBorder="1" applyAlignment="1">
      <alignment horizontal="center"/>
    </xf>
    <xf numFmtId="3" fontId="3" fillId="0" borderId="15" xfId="2" applyNumberFormat="1" applyFont="1" applyBorder="1" applyAlignment="1">
      <alignment horizontal="center"/>
    </xf>
    <xf numFmtId="3" fontId="3" fillId="6" borderId="15" xfId="2" applyNumberFormat="1" applyFont="1" applyFill="1" applyBorder="1" applyAlignment="1">
      <alignment horizontal="center"/>
    </xf>
    <xf numFmtId="165" fontId="3" fillId="3" borderId="15" xfId="2" applyNumberFormat="1" applyFont="1" applyFill="1" applyBorder="1" applyAlignment="1">
      <alignment horizontal="center"/>
    </xf>
    <xf numFmtId="3" fontId="3" fillId="7" borderId="15" xfId="2" applyNumberFormat="1" applyFont="1" applyFill="1" applyBorder="1" applyAlignment="1">
      <alignment horizontal="center"/>
    </xf>
    <xf numFmtId="3" fontId="3" fillId="0" borderId="18" xfId="2" applyNumberFormat="1" applyFont="1" applyFill="1" applyBorder="1" applyAlignment="1">
      <alignment horizontal="center"/>
    </xf>
    <xf numFmtId="1" fontId="3" fillId="4" borderId="1" xfId="2" applyNumberFormat="1" applyFont="1" applyFill="1" applyBorder="1" applyAlignment="1">
      <alignment horizontal="center"/>
    </xf>
    <xf numFmtId="0" fontId="3" fillId="4" borderId="15" xfId="1" applyFont="1" applyFill="1" applyBorder="1" applyAlignment="1">
      <alignment horizontal="center"/>
    </xf>
    <xf numFmtId="3" fontId="3" fillId="0" borderId="15" xfId="2" applyNumberFormat="1" applyFont="1" applyFill="1" applyBorder="1"/>
    <xf numFmtId="0" fontId="3" fillId="0" borderId="0" xfId="1" applyFont="1" applyFill="1" applyBorder="1" applyAlignment="1">
      <alignment horizontal="center"/>
    </xf>
    <xf numFmtId="1" fontId="3" fillId="0" borderId="3" xfId="1" applyNumberFormat="1" applyFont="1" applyFill="1" applyBorder="1" applyAlignment="1">
      <alignment horizontal="center"/>
    </xf>
    <xf numFmtId="0" fontId="3" fillId="0" borderId="3" xfId="1" applyFont="1" applyFill="1" applyBorder="1"/>
    <xf numFmtId="3" fontId="3" fillId="0" borderId="3" xfId="2" applyNumberFormat="1" applyFont="1" applyFill="1" applyBorder="1" applyAlignment="1">
      <alignment horizontal="left"/>
    </xf>
    <xf numFmtId="165" fontId="3" fillId="0" borderId="3" xfId="2" applyNumberFormat="1" applyFont="1" applyFill="1" applyBorder="1"/>
    <xf numFmtId="3" fontId="3" fillId="0" borderId="0" xfId="2" applyNumberFormat="1" applyFont="1" applyBorder="1"/>
    <xf numFmtId="165" fontId="3" fillId="0" borderId="23" xfId="1" applyNumberFormat="1" applyFont="1" applyBorder="1"/>
    <xf numFmtId="165" fontId="3" fillId="0" borderId="3" xfId="1" applyNumberFormat="1" applyFont="1" applyBorder="1"/>
    <xf numFmtId="0" fontId="3" fillId="0" borderId="24" xfId="1" applyFont="1" applyBorder="1"/>
    <xf numFmtId="1" fontId="3" fillId="0" borderId="0" xfId="2" applyNumberFormat="1" applyFont="1" applyFill="1" applyBorder="1" applyAlignment="1">
      <alignment horizontal="center"/>
    </xf>
    <xf numFmtId="3" fontId="3" fillId="0" borderId="0" xfId="2" applyNumberFormat="1" applyFont="1" applyFill="1" applyBorder="1" applyAlignment="1">
      <alignment horizontal="left"/>
    </xf>
    <xf numFmtId="0" fontId="6" fillId="0" borderId="0" xfId="1" applyFont="1" applyAlignment="1">
      <alignment horizontal="left"/>
    </xf>
    <xf numFmtId="0" fontId="3" fillId="0" borderId="6" xfId="1" applyFont="1" applyFill="1" applyBorder="1" applyAlignment="1">
      <alignment horizontal="right"/>
    </xf>
    <xf numFmtId="0" fontId="3" fillId="0" borderId="0" xfId="1" applyFont="1" applyAlignment="1">
      <alignment horizontal="center"/>
    </xf>
    <xf numFmtId="0" fontId="1" fillId="0" borderId="0" xfId="1" applyFont="1"/>
    <xf numFmtId="165" fontId="3" fillId="0" borderId="0" xfId="1" applyNumberFormat="1" applyFont="1" applyFill="1" applyBorder="1"/>
    <xf numFmtId="3" fontId="3" fillId="4" borderId="25" xfId="2" applyNumberFormat="1" applyFont="1" applyFill="1" applyBorder="1" applyAlignment="1">
      <alignment horizontal="center"/>
    </xf>
    <xf numFmtId="9" fontId="3" fillId="0" borderId="0" xfId="3" applyFont="1"/>
    <xf numFmtId="0" fontId="1" fillId="0" borderId="0" xfId="1" applyFont="1" applyBorder="1"/>
    <xf numFmtId="1" fontId="3" fillId="4" borderId="20" xfId="2" applyNumberFormat="1" applyFont="1" applyFill="1" applyBorder="1" applyAlignment="1">
      <alignment horizontal="center"/>
    </xf>
    <xf numFmtId="3" fontId="3" fillId="0" borderId="1" xfId="2" applyNumberFormat="1" applyFont="1" applyFill="1" applyBorder="1" applyAlignment="1">
      <alignment horizontal="center"/>
    </xf>
    <xf numFmtId="9" fontId="3" fillId="0" borderId="0" xfId="3" applyFont="1" applyBorder="1"/>
    <xf numFmtId="167" fontId="3" fillId="0" borderId="0" xfId="1" applyNumberFormat="1" applyFont="1" applyBorder="1"/>
    <xf numFmtId="0" fontId="1" fillId="0" borderId="0" xfId="1" applyFont="1" applyFill="1"/>
    <xf numFmtId="3" fontId="1" fillId="4" borderId="1" xfId="2" applyNumberFormat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3" fillId="4" borderId="18" xfId="1" applyFont="1" applyFill="1" applyBorder="1" applyAlignment="1">
      <alignment horizontal="center"/>
    </xf>
    <xf numFmtId="0" fontId="3" fillId="4" borderId="6" xfId="1" applyFont="1" applyFill="1" applyBorder="1" applyAlignment="1">
      <alignment horizontal="center"/>
    </xf>
    <xf numFmtId="0" fontId="3" fillId="4" borderId="19" xfId="1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3" fontId="1" fillId="4" borderId="22" xfId="2" applyNumberFormat="1" applyFont="1" applyFill="1" applyBorder="1" applyAlignment="1">
      <alignment horizontal="left"/>
    </xf>
    <xf numFmtId="165" fontId="3" fillId="0" borderId="6" xfId="1" applyNumberFormat="1" applyFont="1" applyFill="1" applyBorder="1"/>
  </cellXfs>
  <cellStyles count="4">
    <cellStyle name="Normal" xfId="0" builtinId="0"/>
    <cellStyle name="Normal_Periodiseringer" xfId="1"/>
    <cellStyle name="Normal_Regnskap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49"/>
  <sheetViews>
    <sheetView showGridLines="0" showZeros="0" tabSelected="1" workbookViewId="0">
      <selection activeCell="L43" sqref="L43"/>
    </sheetView>
  </sheetViews>
  <sheetFormatPr defaultColWidth="10.25" defaultRowHeight="12.9" x14ac:dyDescent="0.35"/>
  <cols>
    <col min="1" max="1" width="4" style="36" customWidth="1"/>
    <col min="2" max="2" width="2.83203125" style="35" customWidth="1"/>
    <col min="3" max="3" width="22.58203125" style="36" customWidth="1"/>
    <col min="4" max="4" width="7.25" style="36" customWidth="1"/>
    <col min="5" max="7" width="5.58203125" style="36" customWidth="1"/>
    <col min="8" max="8" width="7.83203125" style="36" customWidth="1"/>
    <col min="9" max="9" width="5.58203125" style="36" customWidth="1"/>
    <col min="10" max="10" width="1.58203125" style="36" customWidth="1"/>
    <col min="11" max="38" width="6.58203125" style="36" customWidth="1"/>
    <col min="39" max="39" width="2.83203125" style="59" customWidth="1"/>
    <col min="40" max="16384" width="10.25" style="36"/>
  </cols>
  <sheetData>
    <row r="2" spans="2:39" x14ac:dyDescent="0.35">
      <c r="B2" s="108" t="s">
        <v>127</v>
      </c>
    </row>
    <row r="4" spans="2:39" hidden="1" x14ac:dyDescent="0.35">
      <c r="G4" s="36" t="s">
        <v>52</v>
      </c>
      <c r="J4" s="37"/>
      <c r="M4" s="36" t="s">
        <v>52</v>
      </c>
      <c r="O4" s="36" t="s">
        <v>52</v>
      </c>
      <c r="P4" s="36" t="s">
        <v>52</v>
      </c>
      <c r="AC4" s="123" t="s">
        <v>53</v>
      </c>
      <c r="AD4" s="123"/>
      <c r="AE4" s="123" t="s">
        <v>54</v>
      </c>
      <c r="AF4" s="123"/>
      <c r="AG4" s="35"/>
      <c r="AH4" s="35"/>
      <c r="AI4" s="36" t="s">
        <v>55</v>
      </c>
      <c r="AJ4" s="36" t="s">
        <v>94</v>
      </c>
      <c r="AK4" s="36" t="s">
        <v>88</v>
      </c>
      <c r="AM4" s="85"/>
    </row>
    <row r="5" spans="2:39" hidden="1" x14ac:dyDescent="0.35">
      <c r="D5" s="39"/>
      <c r="E5" s="39"/>
      <c r="F5" s="39"/>
      <c r="G5" s="39">
        <v>-12</v>
      </c>
      <c r="H5" s="39"/>
      <c r="I5" s="39"/>
      <c r="J5" s="37"/>
      <c r="M5" s="39">
        <v>15</v>
      </c>
      <c r="O5" s="39">
        <v>4</v>
      </c>
      <c r="P5" s="39">
        <v>3</v>
      </c>
      <c r="W5" s="39">
        <v>3</v>
      </c>
      <c r="X5" s="36" t="s">
        <v>93</v>
      </c>
      <c r="AA5" s="40">
        <v>0.18</v>
      </c>
      <c r="AC5" s="40">
        <v>0.3</v>
      </c>
      <c r="AD5" s="41">
        <v>0.105</v>
      </c>
      <c r="AE5" s="40">
        <v>0.13</v>
      </c>
      <c r="AG5" s="40">
        <v>0.04</v>
      </c>
      <c r="AH5" s="40">
        <v>0.25</v>
      </c>
      <c r="AI5" s="40">
        <v>0.05</v>
      </c>
      <c r="AJ5" s="40">
        <v>0.1</v>
      </c>
      <c r="AM5" s="85"/>
    </row>
    <row r="6" spans="2:39" ht="20.149999999999999" customHeight="1" x14ac:dyDescent="0.35">
      <c r="B6" s="86"/>
      <c r="C6" s="1" t="s">
        <v>120</v>
      </c>
      <c r="D6" s="124" t="s">
        <v>0</v>
      </c>
      <c r="E6" s="125"/>
      <c r="F6" s="125"/>
      <c r="G6" s="125"/>
      <c r="H6" s="125"/>
      <c r="I6" s="125"/>
      <c r="J6" s="2"/>
      <c r="K6" s="124" t="s">
        <v>1</v>
      </c>
      <c r="L6" s="126"/>
      <c r="M6" s="127" t="s">
        <v>2</v>
      </c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9"/>
      <c r="Z6" s="124" t="s">
        <v>3</v>
      </c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6"/>
      <c r="AM6" s="97" t="s">
        <v>5</v>
      </c>
    </row>
    <row r="7" spans="2:39" s="44" customFormat="1" ht="20.149999999999999" customHeight="1" x14ac:dyDescent="0.35">
      <c r="B7" s="3"/>
      <c r="C7" s="4"/>
      <c r="D7" s="116">
        <v>1200</v>
      </c>
      <c r="E7" s="116">
        <v>1400</v>
      </c>
      <c r="F7" s="7">
        <v>1440</v>
      </c>
      <c r="G7" s="116">
        <v>1500</v>
      </c>
      <c r="H7" s="116">
        <v>1530</v>
      </c>
      <c r="I7" s="116">
        <v>1700</v>
      </c>
      <c r="J7" s="5"/>
      <c r="K7" s="6">
        <v>2000</v>
      </c>
      <c r="L7" s="6">
        <v>2050</v>
      </c>
      <c r="M7" s="6">
        <v>2200</v>
      </c>
      <c r="N7" s="6">
        <v>2380</v>
      </c>
      <c r="O7" s="6">
        <v>2400</v>
      </c>
      <c r="P7" s="7">
        <v>2500</v>
      </c>
      <c r="Q7" s="7">
        <v>2740</v>
      </c>
      <c r="R7" s="7">
        <v>2780</v>
      </c>
      <c r="S7" s="7">
        <v>2790</v>
      </c>
      <c r="T7" s="7">
        <v>2800</v>
      </c>
      <c r="U7" s="7">
        <v>2930</v>
      </c>
      <c r="V7" s="7">
        <v>2940</v>
      </c>
      <c r="W7" s="7">
        <v>2950</v>
      </c>
      <c r="X7" s="7">
        <v>2955</v>
      </c>
      <c r="Y7" s="7">
        <v>2970</v>
      </c>
      <c r="Z7" s="6">
        <v>3000</v>
      </c>
      <c r="AA7" s="6">
        <v>4000</v>
      </c>
      <c r="AB7" s="6">
        <v>4290</v>
      </c>
      <c r="AC7" s="6">
        <v>5000</v>
      </c>
      <c r="AD7" s="6">
        <v>5180</v>
      </c>
      <c r="AE7" s="6">
        <v>5400</v>
      </c>
      <c r="AF7" s="6">
        <v>6000</v>
      </c>
      <c r="AG7" s="6">
        <v>7830</v>
      </c>
      <c r="AH7" s="6">
        <v>7900</v>
      </c>
      <c r="AI7" s="6">
        <v>8150</v>
      </c>
      <c r="AJ7" s="6">
        <v>8600</v>
      </c>
      <c r="AK7" s="6">
        <v>8960</v>
      </c>
      <c r="AL7" s="6">
        <v>8970</v>
      </c>
      <c r="AM7" s="98" t="s">
        <v>5</v>
      </c>
    </row>
    <row r="8" spans="2:39" s="35" customFormat="1" ht="20.149999999999999" customHeight="1" x14ac:dyDescent="0.35">
      <c r="B8" s="8"/>
      <c r="C8" s="130" t="s">
        <v>137</v>
      </c>
      <c r="D8" s="9" t="s">
        <v>35</v>
      </c>
      <c r="E8" s="9" t="s">
        <v>96</v>
      </c>
      <c r="F8" s="10" t="s">
        <v>97</v>
      </c>
      <c r="G8" s="9" t="s">
        <v>27</v>
      </c>
      <c r="H8" s="9" t="s">
        <v>33</v>
      </c>
      <c r="I8" s="9" t="s">
        <v>34</v>
      </c>
      <c r="J8" s="2" t="s">
        <v>5</v>
      </c>
      <c r="K8" s="11" t="s">
        <v>6</v>
      </c>
      <c r="L8" s="11" t="s">
        <v>7</v>
      </c>
      <c r="M8" s="11" t="s">
        <v>37</v>
      </c>
      <c r="N8" s="11" t="s">
        <v>39</v>
      </c>
      <c r="O8" s="11" t="s">
        <v>108</v>
      </c>
      <c r="P8" s="10" t="s">
        <v>50</v>
      </c>
      <c r="Q8" s="10" t="s">
        <v>41</v>
      </c>
      <c r="R8" s="10" t="s">
        <v>110</v>
      </c>
      <c r="S8" s="10" t="s">
        <v>50</v>
      </c>
      <c r="T8" s="10" t="s">
        <v>8</v>
      </c>
      <c r="U8" s="10" t="s">
        <v>50</v>
      </c>
      <c r="V8" s="10" t="s">
        <v>50</v>
      </c>
      <c r="W8" s="10" t="s">
        <v>80</v>
      </c>
      <c r="X8" s="10" t="s">
        <v>46</v>
      </c>
      <c r="Y8" s="10" t="s">
        <v>84</v>
      </c>
      <c r="Z8" s="11" t="s">
        <v>9</v>
      </c>
      <c r="AA8" s="11" t="s">
        <v>98</v>
      </c>
      <c r="AB8" s="11" t="s">
        <v>113</v>
      </c>
      <c r="AC8" s="11" t="s">
        <v>42</v>
      </c>
      <c r="AD8" s="11" t="s">
        <v>44</v>
      </c>
      <c r="AE8" s="11" t="s">
        <v>45</v>
      </c>
      <c r="AF8" s="11" t="s">
        <v>70</v>
      </c>
      <c r="AG8" s="11" t="s">
        <v>69</v>
      </c>
      <c r="AH8" s="11" t="s">
        <v>115</v>
      </c>
      <c r="AI8" s="11" t="s">
        <v>117</v>
      </c>
      <c r="AJ8" s="11" t="s">
        <v>118</v>
      </c>
      <c r="AK8" s="11" t="s">
        <v>104</v>
      </c>
      <c r="AL8" s="11" t="s">
        <v>104</v>
      </c>
      <c r="AM8" s="99" t="s">
        <v>5</v>
      </c>
    </row>
    <row r="9" spans="2:39" s="45" customFormat="1" ht="20.149999999999999" customHeight="1" x14ac:dyDescent="0.35">
      <c r="B9" s="87" t="s">
        <v>10</v>
      </c>
      <c r="C9" s="13" t="s">
        <v>11</v>
      </c>
      <c r="D9" s="9" t="s">
        <v>36</v>
      </c>
      <c r="E9" s="9" t="s">
        <v>31</v>
      </c>
      <c r="F9" s="10" t="s">
        <v>107</v>
      </c>
      <c r="G9" s="9" t="s">
        <v>32</v>
      </c>
      <c r="H9" s="9" t="s">
        <v>81</v>
      </c>
      <c r="I9" s="9" t="s">
        <v>43</v>
      </c>
      <c r="J9" s="117" t="s">
        <v>5</v>
      </c>
      <c r="K9" s="10" t="s">
        <v>12</v>
      </c>
      <c r="L9" s="10" t="s">
        <v>105</v>
      </c>
      <c r="M9" s="10" t="s">
        <v>38</v>
      </c>
      <c r="N9" s="10" t="s">
        <v>40</v>
      </c>
      <c r="O9" s="10" t="s">
        <v>38</v>
      </c>
      <c r="P9" s="10" t="s">
        <v>13</v>
      </c>
      <c r="Q9" s="10" t="s">
        <v>109</v>
      </c>
      <c r="R9" s="10" t="s">
        <v>82</v>
      </c>
      <c r="S9" s="10" t="s">
        <v>83</v>
      </c>
      <c r="T9" s="10" t="s">
        <v>14</v>
      </c>
      <c r="U9" s="10" t="s">
        <v>26</v>
      </c>
      <c r="V9" s="10" t="s">
        <v>106</v>
      </c>
      <c r="W9" s="10" t="s">
        <v>111</v>
      </c>
      <c r="X9" s="10" t="s">
        <v>43</v>
      </c>
      <c r="Y9" s="10" t="s">
        <v>81</v>
      </c>
      <c r="Z9" s="10" t="s">
        <v>81</v>
      </c>
      <c r="AA9" s="10" t="s">
        <v>112</v>
      </c>
      <c r="AB9" s="10" t="s">
        <v>99</v>
      </c>
      <c r="AC9" s="10" t="s">
        <v>43</v>
      </c>
      <c r="AD9" s="10" t="s">
        <v>114</v>
      </c>
      <c r="AE9" s="10"/>
      <c r="AF9" s="10"/>
      <c r="AG9" s="10" t="s">
        <v>32</v>
      </c>
      <c r="AH9" s="10" t="s">
        <v>116</v>
      </c>
      <c r="AI9" s="10" t="s">
        <v>43</v>
      </c>
      <c r="AJ9" s="10" t="s">
        <v>43</v>
      </c>
      <c r="AK9" s="10" t="s">
        <v>14</v>
      </c>
      <c r="AL9" s="113" t="s">
        <v>119</v>
      </c>
      <c r="AM9" s="100" t="s">
        <v>5</v>
      </c>
    </row>
    <row r="10" spans="2:39" ht="20.149999999999999" customHeight="1" x14ac:dyDescent="0.35">
      <c r="B10" s="88"/>
      <c r="C10" s="14" t="s">
        <v>15</v>
      </c>
      <c r="D10" s="15">
        <v>700</v>
      </c>
      <c r="E10" s="15">
        <v>70</v>
      </c>
      <c r="F10" s="15">
        <v>150</v>
      </c>
      <c r="G10" s="15">
        <v>75</v>
      </c>
      <c r="H10" s="15">
        <v>7</v>
      </c>
      <c r="I10" s="15">
        <v>10</v>
      </c>
      <c r="J10" s="16"/>
      <c r="K10" s="14">
        <v>-200</v>
      </c>
      <c r="L10" s="15">
        <v>-80</v>
      </c>
      <c r="M10" s="14">
        <v>-220</v>
      </c>
      <c r="N10" s="15">
        <v>-322.44499999999999</v>
      </c>
      <c r="O10" s="15">
        <v>-34</v>
      </c>
      <c r="P10" s="15">
        <v>-25</v>
      </c>
      <c r="Q10" s="15">
        <v>-43</v>
      </c>
      <c r="R10" s="15">
        <v>4.5599999999999996</v>
      </c>
      <c r="S10" s="15">
        <v>-14.365</v>
      </c>
      <c r="T10" s="15">
        <v>-15</v>
      </c>
      <c r="U10" s="15">
        <v>-6</v>
      </c>
      <c r="V10" s="15">
        <v>-38</v>
      </c>
      <c r="W10" s="15">
        <v>-2.75</v>
      </c>
      <c r="X10" s="15">
        <v>-12</v>
      </c>
      <c r="Y10" s="15">
        <v>-4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01" t="s">
        <v>5</v>
      </c>
    </row>
    <row r="11" spans="2:39" ht="20.149999999999999" customHeight="1" x14ac:dyDescent="0.35">
      <c r="B11" s="88"/>
      <c r="C11" s="14" t="s">
        <v>28</v>
      </c>
      <c r="D11" s="15">
        <v>30</v>
      </c>
      <c r="E11" s="15"/>
      <c r="F11" s="15"/>
      <c r="G11" s="15">
        <v>63</v>
      </c>
      <c r="H11" s="15"/>
      <c r="I11" s="15"/>
      <c r="J11" s="16"/>
      <c r="K11" s="14"/>
      <c r="L11" s="15"/>
      <c r="M11" s="15">
        <v>15</v>
      </c>
      <c r="N11" s="15">
        <v>186.4211499999999</v>
      </c>
      <c r="O11" s="15">
        <v>-38</v>
      </c>
      <c r="P11" s="15">
        <v>28</v>
      </c>
      <c r="Q11" s="15">
        <v>-3</v>
      </c>
      <c r="R11" s="15">
        <v>-13.442999999999998</v>
      </c>
      <c r="S11" s="15">
        <v>-2</v>
      </c>
      <c r="T11" s="15">
        <v>15</v>
      </c>
      <c r="U11" s="15">
        <v>6</v>
      </c>
      <c r="V11" s="15">
        <v>-25</v>
      </c>
      <c r="W11" s="15"/>
      <c r="X11" s="15">
        <v>12</v>
      </c>
      <c r="Y11" s="15">
        <v>4</v>
      </c>
      <c r="Z11" s="14">
        <v>-2000</v>
      </c>
      <c r="AA11" s="15">
        <v>360</v>
      </c>
      <c r="AB11" s="15"/>
      <c r="AC11" s="15">
        <v>600</v>
      </c>
      <c r="AD11" s="15">
        <v>63</v>
      </c>
      <c r="AE11" s="15">
        <v>86.19</v>
      </c>
      <c r="AF11" s="15"/>
      <c r="AG11" s="15">
        <v>80</v>
      </c>
      <c r="AH11" s="15">
        <v>500</v>
      </c>
      <c r="AI11" s="15">
        <v>32.831850000000003</v>
      </c>
      <c r="AJ11" s="15"/>
      <c r="AK11" s="15"/>
      <c r="AL11" s="15"/>
      <c r="AM11" s="101"/>
    </row>
    <row r="12" spans="2:39" ht="20.149999999999999" customHeight="1" x14ac:dyDescent="0.35">
      <c r="B12" s="88"/>
      <c r="C12" s="14" t="s">
        <v>29</v>
      </c>
      <c r="D12" s="15">
        <v>730</v>
      </c>
      <c r="E12" s="15">
        <v>70</v>
      </c>
      <c r="F12" s="15">
        <v>150</v>
      </c>
      <c r="G12" s="15">
        <v>138</v>
      </c>
      <c r="H12" s="15">
        <v>7</v>
      </c>
      <c r="I12" s="15">
        <v>10</v>
      </c>
      <c r="J12" s="16"/>
      <c r="K12" s="14">
        <v>-200</v>
      </c>
      <c r="L12" s="15">
        <v>-80</v>
      </c>
      <c r="M12" s="14">
        <v>-205</v>
      </c>
      <c r="N12" s="14">
        <v>-136.0238500000001</v>
      </c>
      <c r="O12" s="15">
        <v>-72</v>
      </c>
      <c r="P12" s="15">
        <v>3</v>
      </c>
      <c r="Q12" s="15">
        <v>-46</v>
      </c>
      <c r="R12" s="15">
        <v>-8.8829999999999991</v>
      </c>
      <c r="S12" s="15">
        <v>-16.365000000000002</v>
      </c>
      <c r="T12" s="15">
        <v>0</v>
      </c>
      <c r="U12" s="15">
        <v>0</v>
      </c>
      <c r="V12" s="15">
        <v>-63</v>
      </c>
      <c r="W12" s="15">
        <v>-2.75</v>
      </c>
      <c r="X12" s="15">
        <v>0</v>
      </c>
      <c r="Y12" s="15">
        <v>0</v>
      </c>
      <c r="Z12" s="14">
        <v>-2000</v>
      </c>
      <c r="AA12" s="15">
        <v>360</v>
      </c>
      <c r="AB12" s="15"/>
      <c r="AC12" s="15">
        <v>600</v>
      </c>
      <c r="AD12" s="15">
        <v>63</v>
      </c>
      <c r="AE12" s="15">
        <v>86.19</v>
      </c>
      <c r="AF12" s="15"/>
      <c r="AG12" s="15">
        <v>80</v>
      </c>
      <c r="AH12" s="15">
        <v>500</v>
      </c>
      <c r="AI12" s="15">
        <v>32.831850000000003</v>
      </c>
      <c r="AJ12" s="15">
        <v>0</v>
      </c>
      <c r="AK12" s="15">
        <v>0</v>
      </c>
      <c r="AL12" s="15">
        <v>0</v>
      </c>
      <c r="AM12" s="101"/>
    </row>
    <row r="13" spans="2:39" ht="20.149999999999999" customHeight="1" x14ac:dyDescent="0.35">
      <c r="B13" s="89"/>
      <c r="C13" s="18" t="s">
        <v>30</v>
      </c>
      <c r="D13" s="19"/>
      <c r="E13" s="19"/>
      <c r="F13" s="19"/>
      <c r="G13" s="19"/>
      <c r="H13" s="19"/>
      <c r="I13" s="19"/>
      <c r="J13" s="16"/>
      <c r="K13" s="17"/>
      <c r="L13" s="19"/>
      <c r="M13" s="17"/>
      <c r="N13" s="17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01"/>
    </row>
    <row r="14" spans="2:39" ht="20.149999999999999" customHeight="1" x14ac:dyDescent="0.35">
      <c r="B14" s="89">
        <v>1</v>
      </c>
      <c r="C14" s="17" t="s">
        <v>121</v>
      </c>
      <c r="D14" s="19"/>
      <c r="E14" s="19"/>
      <c r="F14" s="19"/>
      <c r="G14" s="19"/>
      <c r="H14" s="19"/>
      <c r="I14" s="19"/>
      <c r="J14" s="16"/>
      <c r="K14" s="17"/>
      <c r="L14" s="19"/>
      <c r="M14" s="17"/>
      <c r="N14" s="17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01"/>
    </row>
    <row r="15" spans="2:39" ht="20.149999999999999" customHeight="1" x14ac:dyDescent="0.35">
      <c r="B15" s="89"/>
      <c r="C15" s="17" t="s">
        <v>95</v>
      </c>
      <c r="D15" s="19"/>
      <c r="E15" s="19"/>
      <c r="F15" s="19"/>
      <c r="G15" s="19"/>
      <c r="H15" s="19"/>
      <c r="I15" s="19"/>
      <c r="J15" s="16"/>
      <c r="K15" s="17"/>
      <c r="L15" s="19"/>
      <c r="M15" s="17"/>
      <c r="N15" s="17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01"/>
    </row>
    <row r="16" spans="2:39" ht="20.149999999999999" customHeight="1" x14ac:dyDescent="0.35">
      <c r="B16" s="89">
        <v>2</v>
      </c>
      <c r="C16" s="17" t="s">
        <v>124</v>
      </c>
      <c r="D16" s="19"/>
      <c r="E16" s="19"/>
      <c r="F16" s="19"/>
      <c r="G16" s="19"/>
      <c r="H16" s="19"/>
      <c r="I16" s="19"/>
      <c r="J16" s="16"/>
      <c r="K16" s="17"/>
      <c r="L16" s="19"/>
      <c r="M16" s="17"/>
      <c r="N16" s="17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01"/>
    </row>
    <row r="17" spans="2:39" ht="20.149999999999999" customHeight="1" x14ac:dyDescent="0.35">
      <c r="B17" s="89">
        <v>3</v>
      </c>
      <c r="C17" s="17" t="s">
        <v>122</v>
      </c>
      <c r="D17" s="19"/>
      <c r="E17" s="19"/>
      <c r="F17" s="19"/>
      <c r="G17" s="19"/>
      <c r="H17" s="19"/>
      <c r="I17" s="19"/>
      <c r="J17" s="16"/>
      <c r="K17" s="17"/>
      <c r="L17" s="19"/>
      <c r="M17" s="17"/>
      <c r="N17" s="17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01"/>
    </row>
    <row r="18" spans="2:39" ht="20.149999999999999" customHeight="1" x14ac:dyDescent="0.35">
      <c r="B18" s="89">
        <v>4</v>
      </c>
      <c r="C18" s="17" t="s">
        <v>123</v>
      </c>
      <c r="D18" s="19"/>
      <c r="E18" s="19"/>
      <c r="F18" s="19"/>
      <c r="G18" s="19"/>
      <c r="H18" s="19"/>
      <c r="I18" s="19"/>
      <c r="J18" s="16"/>
      <c r="K18" s="17"/>
      <c r="L18" s="19"/>
      <c r="M18" s="17"/>
      <c r="N18" s="17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01"/>
    </row>
    <row r="19" spans="2:39" ht="20.149999999999999" customHeight="1" x14ac:dyDescent="0.35">
      <c r="B19" s="89">
        <v>5</v>
      </c>
      <c r="C19" s="17" t="s">
        <v>85</v>
      </c>
      <c r="D19" s="19"/>
      <c r="E19" s="19"/>
      <c r="F19" s="19"/>
      <c r="G19" s="19"/>
      <c r="H19" s="19"/>
      <c r="I19" s="19"/>
      <c r="J19" s="16"/>
      <c r="K19" s="17"/>
      <c r="L19" s="19"/>
      <c r="M19" s="17"/>
      <c r="N19" s="17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01"/>
    </row>
    <row r="20" spans="2:39" ht="20.149999999999999" customHeight="1" x14ac:dyDescent="0.35">
      <c r="B20" s="89">
        <f t="shared" ref="B20:B24" si="0">+B19+1</f>
        <v>6</v>
      </c>
      <c r="C20" s="17" t="s">
        <v>86</v>
      </c>
      <c r="D20" s="19"/>
      <c r="E20" s="19"/>
      <c r="F20" s="19"/>
      <c r="G20" s="19"/>
      <c r="H20" s="19"/>
      <c r="I20" s="19"/>
      <c r="J20" s="16"/>
      <c r="K20" s="17"/>
      <c r="L20" s="19"/>
      <c r="M20" s="17"/>
      <c r="N20" s="17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20"/>
      <c r="AF20" s="19"/>
      <c r="AG20" s="19"/>
      <c r="AH20" s="19"/>
      <c r="AI20" s="19"/>
      <c r="AJ20" s="19"/>
      <c r="AK20" s="19"/>
      <c r="AL20" s="19"/>
      <c r="AM20" s="101"/>
    </row>
    <row r="21" spans="2:39" ht="20.149999999999999" customHeight="1" x14ac:dyDescent="0.35">
      <c r="B21" s="89">
        <f t="shared" si="0"/>
        <v>7</v>
      </c>
      <c r="C21" s="17" t="s">
        <v>125</v>
      </c>
      <c r="D21" s="19"/>
      <c r="E21" s="19"/>
      <c r="F21" s="19"/>
      <c r="G21" s="19"/>
      <c r="H21" s="19"/>
      <c r="I21" s="19"/>
      <c r="J21" s="16"/>
      <c r="K21" s="17"/>
      <c r="L21" s="19"/>
      <c r="M21" s="17"/>
      <c r="N21" s="17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01"/>
    </row>
    <row r="22" spans="2:39" ht="20.149999999999999" customHeight="1" x14ac:dyDescent="0.35">
      <c r="B22" s="89">
        <f t="shared" si="0"/>
        <v>8</v>
      </c>
      <c r="C22" s="17" t="s">
        <v>51</v>
      </c>
      <c r="D22" s="19"/>
      <c r="E22" s="19"/>
      <c r="F22" s="19"/>
      <c r="G22" s="20"/>
      <c r="H22" s="19"/>
      <c r="I22" s="19"/>
      <c r="J22" s="16"/>
      <c r="K22" s="17"/>
      <c r="L22" s="19"/>
      <c r="M22" s="17"/>
      <c r="N22" s="17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20"/>
      <c r="AH22" s="19"/>
      <c r="AI22" s="19"/>
      <c r="AJ22" s="19"/>
      <c r="AK22" s="19"/>
      <c r="AL22" s="19"/>
      <c r="AM22" s="101"/>
    </row>
    <row r="23" spans="2:39" ht="20.149999999999999" customHeight="1" x14ac:dyDescent="0.35">
      <c r="B23" s="89">
        <f t="shared" si="0"/>
        <v>9</v>
      </c>
      <c r="C23" s="17" t="s">
        <v>47</v>
      </c>
      <c r="D23" s="19"/>
      <c r="E23" s="19"/>
      <c r="F23" s="19"/>
      <c r="G23" s="19"/>
      <c r="H23" s="19"/>
      <c r="I23" s="19"/>
      <c r="J23" s="16"/>
      <c r="K23" s="17"/>
      <c r="L23" s="19"/>
      <c r="M23" s="17"/>
      <c r="N23" s="17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01"/>
    </row>
    <row r="24" spans="2:39" ht="20.149999999999999" customHeight="1" x14ac:dyDescent="0.35">
      <c r="B24" s="89">
        <f t="shared" si="0"/>
        <v>10</v>
      </c>
      <c r="C24" s="17" t="s">
        <v>48</v>
      </c>
      <c r="D24" s="17"/>
      <c r="E24" s="19"/>
      <c r="F24" s="19"/>
      <c r="G24" s="19"/>
      <c r="H24" s="19"/>
      <c r="I24" s="19"/>
      <c r="J24" s="16"/>
      <c r="K24" s="17"/>
      <c r="L24" s="19"/>
      <c r="M24" s="17"/>
      <c r="N24" s="17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01"/>
    </row>
    <row r="25" spans="2:39" ht="20.149999999999999" customHeight="1" x14ac:dyDescent="0.35">
      <c r="B25" s="90"/>
      <c r="C25" s="21" t="s">
        <v>76</v>
      </c>
      <c r="D25" s="22"/>
      <c r="E25" s="22"/>
      <c r="F25" s="22"/>
      <c r="G25" s="22"/>
      <c r="H25" s="22"/>
      <c r="I25" s="22"/>
      <c r="J25" s="16"/>
      <c r="K25" s="21"/>
      <c r="L25" s="22"/>
      <c r="M25" s="21"/>
      <c r="N25" s="21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1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101"/>
    </row>
    <row r="26" spans="2:39" ht="20.149999999999999" customHeight="1" x14ac:dyDescent="0.35">
      <c r="B26" s="89">
        <v>11</v>
      </c>
      <c r="C26" s="17" t="s">
        <v>73</v>
      </c>
      <c r="D26" s="19"/>
      <c r="E26" s="19"/>
      <c r="F26" s="19"/>
      <c r="G26" s="19"/>
      <c r="H26" s="19"/>
      <c r="I26" s="19"/>
      <c r="J26" s="16"/>
      <c r="K26" s="17"/>
      <c r="L26" s="19"/>
      <c r="M26" s="17"/>
      <c r="N26" s="17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01"/>
    </row>
    <row r="27" spans="2:39" ht="20.149999999999999" customHeight="1" x14ac:dyDescent="0.35">
      <c r="B27" s="89">
        <v>12</v>
      </c>
      <c r="C27" s="17" t="s">
        <v>75</v>
      </c>
      <c r="D27" s="19"/>
      <c r="E27" s="19"/>
      <c r="F27" s="19"/>
      <c r="G27" s="19"/>
      <c r="H27" s="19"/>
      <c r="I27" s="19"/>
      <c r="J27" s="16"/>
      <c r="K27" s="17"/>
      <c r="L27" s="19"/>
      <c r="M27" s="17"/>
      <c r="N27" s="17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7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01"/>
    </row>
    <row r="28" spans="2:39" ht="20.149999999999999" customHeight="1" x14ac:dyDescent="0.35">
      <c r="B28" s="89">
        <v>13</v>
      </c>
      <c r="C28" s="17" t="s">
        <v>77</v>
      </c>
      <c r="D28" s="19"/>
      <c r="E28" s="19"/>
      <c r="F28" s="19"/>
      <c r="G28" s="19"/>
      <c r="H28" s="19"/>
      <c r="I28" s="19"/>
      <c r="J28" s="16"/>
      <c r="K28" s="17"/>
      <c r="L28" s="19"/>
      <c r="M28" s="17"/>
      <c r="N28" s="17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7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01"/>
    </row>
    <row r="29" spans="2:39" ht="20.149999999999999" customHeight="1" x14ac:dyDescent="0.35">
      <c r="B29" s="91"/>
      <c r="C29" s="24" t="s">
        <v>18</v>
      </c>
      <c r="D29" s="23"/>
      <c r="E29" s="23"/>
      <c r="F29" s="23"/>
      <c r="G29" s="23"/>
      <c r="H29" s="23"/>
      <c r="I29" s="23"/>
      <c r="J29" s="16"/>
      <c r="K29" s="24"/>
      <c r="L29" s="23"/>
      <c r="M29" s="24"/>
      <c r="N29" s="24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4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101"/>
    </row>
    <row r="30" spans="2:39" ht="20.149999999999999" customHeight="1" x14ac:dyDescent="0.35">
      <c r="B30" s="92"/>
      <c r="C30" s="25" t="s">
        <v>19</v>
      </c>
      <c r="D30" s="26"/>
      <c r="E30" s="26"/>
      <c r="F30" s="26"/>
      <c r="G30" s="26"/>
      <c r="H30" s="26"/>
      <c r="I30" s="26"/>
      <c r="J30" s="16"/>
      <c r="K30" s="25"/>
      <c r="L30" s="26"/>
      <c r="M30" s="25"/>
      <c r="N30" s="25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7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9"/>
      <c r="AM30" s="101"/>
    </row>
    <row r="31" spans="2:39" s="59" customFormat="1" ht="20.149999999999999" customHeight="1" x14ac:dyDescent="0.35">
      <c r="B31" s="93"/>
      <c r="C31" s="31" t="s">
        <v>103</v>
      </c>
      <c r="D31" s="31"/>
      <c r="E31" s="31"/>
      <c r="F31" s="31"/>
      <c r="G31" s="31"/>
      <c r="H31" s="32"/>
      <c r="I31" s="33"/>
      <c r="J31" s="34"/>
      <c r="K31" s="33"/>
      <c r="L31" s="30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2"/>
      <c r="AM31" s="34"/>
    </row>
    <row r="32" spans="2:39" s="59" customFormat="1" x14ac:dyDescent="0.35">
      <c r="B32" s="60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</row>
    <row r="33" spans="1:39" s="59" customFormat="1" x14ac:dyDescent="0.35">
      <c r="B33" s="60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</row>
    <row r="34" spans="1:39" x14ac:dyDescent="0.35">
      <c r="C34" s="61" t="s">
        <v>71</v>
      </c>
      <c r="D34" s="61"/>
      <c r="E34" s="61"/>
      <c r="F34" s="61"/>
      <c r="G34" s="62"/>
      <c r="H34" s="62"/>
      <c r="I34" s="34"/>
      <c r="J34" s="34"/>
      <c r="K34" s="34"/>
      <c r="S34" s="58"/>
    </row>
    <row r="35" spans="1:39" x14ac:dyDescent="0.35">
      <c r="C35" s="36" t="s">
        <v>16</v>
      </c>
      <c r="E35" s="58"/>
      <c r="F35" s="58"/>
      <c r="G35" s="63"/>
      <c r="H35" s="58">
        <f>-SUM(Z25)</f>
        <v>0</v>
      </c>
      <c r="I35" s="34"/>
      <c r="J35" s="34"/>
      <c r="K35" s="34"/>
    </row>
    <row r="36" spans="1:39" x14ac:dyDescent="0.35">
      <c r="A36" s="58"/>
      <c r="C36" s="36" t="s">
        <v>17</v>
      </c>
      <c r="E36" s="64"/>
      <c r="F36" s="64"/>
      <c r="G36" s="65"/>
      <c r="H36" s="58">
        <f>-SUM(AA25:AI25)</f>
        <v>0</v>
      </c>
      <c r="I36" s="34"/>
      <c r="J36" s="34"/>
      <c r="K36" s="34"/>
    </row>
    <row r="37" spans="1:39" x14ac:dyDescent="0.35">
      <c r="C37" s="66" t="s">
        <v>20</v>
      </c>
      <c r="D37" s="66"/>
      <c r="E37" s="58"/>
      <c r="F37" s="58"/>
      <c r="G37" s="63"/>
      <c r="H37" s="67">
        <f>SUM(H35:H36)</f>
        <v>0</v>
      </c>
      <c r="I37" s="34"/>
      <c r="J37" s="34"/>
      <c r="K37" s="34"/>
    </row>
    <row r="38" spans="1:39" x14ac:dyDescent="0.35">
      <c r="C38" s="36" t="s">
        <v>72</v>
      </c>
      <c r="D38" s="68">
        <v>0.25</v>
      </c>
      <c r="E38" s="58">
        <f>IF(+H37&gt;0,H37,0)</f>
        <v>0</v>
      </c>
      <c r="F38" s="58"/>
      <c r="G38" s="63">
        <f>+D38*E38</f>
        <v>0</v>
      </c>
      <c r="H38" s="58"/>
      <c r="I38" s="34"/>
      <c r="J38" s="34"/>
      <c r="K38" s="34"/>
    </row>
    <row r="39" spans="1:39" x14ac:dyDescent="0.35">
      <c r="C39" s="36" t="s">
        <v>73</v>
      </c>
      <c r="D39" s="68"/>
      <c r="E39" s="58"/>
      <c r="F39" s="58"/>
      <c r="G39" s="63">
        <f>+AJ26</f>
        <v>0</v>
      </c>
      <c r="H39" s="58"/>
      <c r="I39" s="34"/>
      <c r="J39" s="34"/>
      <c r="K39" s="34"/>
    </row>
    <row r="40" spans="1:39" x14ac:dyDescent="0.35">
      <c r="C40" s="36" t="s">
        <v>74</v>
      </c>
      <c r="D40" s="68"/>
      <c r="E40" s="64"/>
      <c r="F40" s="64"/>
      <c r="G40" s="69">
        <f>SUM(G38:G39)</f>
        <v>0</v>
      </c>
      <c r="H40" s="58">
        <f>-G40</f>
        <v>0</v>
      </c>
      <c r="I40" s="34"/>
      <c r="J40" s="34"/>
      <c r="K40" s="34"/>
    </row>
    <row r="41" spans="1:39" x14ac:dyDescent="0.35">
      <c r="C41" s="70" t="s">
        <v>21</v>
      </c>
      <c r="D41" s="70"/>
      <c r="E41" s="71"/>
      <c r="F41" s="71"/>
      <c r="G41" s="69"/>
      <c r="H41" s="71">
        <f>SUM(H37:H40)</f>
        <v>0</v>
      </c>
      <c r="I41" s="34"/>
      <c r="J41" s="34"/>
      <c r="K41" s="34"/>
    </row>
    <row r="42" spans="1:39" x14ac:dyDescent="0.35">
      <c r="E42" s="58"/>
      <c r="F42" s="58"/>
      <c r="G42" s="63"/>
      <c r="H42" s="58"/>
      <c r="I42" s="34"/>
      <c r="J42" s="34"/>
      <c r="K42" s="34"/>
    </row>
    <row r="43" spans="1:39" x14ac:dyDescent="0.35">
      <c r="C43" s="72" t="s">
        <v>22</v>
      </c>
      <c r="D43" s="72"/>
      <c r="E43" s="58"/>
      <c r="F43" s="58"/>
      <c r="G43" s="63"/>
      <c r="H43" s="58"/>
      <c r="I43" s="34"/>
      <c r="J43" s="34"/>
      <c r="K43" s="34"/>
    </row>
    <row r="44" spans="1:39" x14ac:dyDescent="0.35">
      <c r="C44" s="36" t="s">
        <v>23</v>
      </c>
      <c r="D44" s="114">
        <v>0.1</v>
      </c>
      <c r="E44" s="58"/>
      <c r="F44" s="58"/>
      <c r="G44" s="63"/>
      <c r="H44" s="74"/>
      <c r="I44" s="34"/>
      <c r="J44" s="34"/>
      <c r="K44" s="34"/>
      <c r="L44" s="68"/>
      <c r="M44" s="68"/>
      <c r="N44" s="68"/>
      <c r="O44" s="68"/>
    </row>
    <row r="45" spans="1:39" x14ac:dyDescent="0.35">
      <c r="C45" s="36" t="s">
        <v>24</v>
      </c>
      <c r="E45" s="58"/>
      <c r="F45" s="58"/>
      <c r="G45" s="63"/>
      <c r="H45" s="58"/>
      <c r="I45" s="34"/>
      <c r="J45" s="34"/>
      <c r="K45" s="34"/>
      <c r="L45" s="37"/>
      <c r="M45" s="37"/>
      <c r="N45" s="37"/>
      <c r="O45" s="37"/>
    </row>
    <row r="46" spans="1:39" x14ac:dyDescent="0.35">
      <c r="C46" s="70" t="s">
        <v>25</v>
      </c>
      <c r="D46" s="70"/>
      <c r="E46" s="71"/>
      <c r="F46" s="71"/>
      <c r="G46" s="69"/>
      <c r="H46" s="71">
        <f>SUM(H44:H45)</f>
        <v>0</v>
      </c>
      <c r="I46" s="34"/>
      <c r="J46" s="34"/>
      <c r="K46" s="34"/>
      <c r="L46" s="37"/>
      <c r="M46" s="37"/>
      <c r="N46" s="37"/>
      <c r="O46" s="37"/>
    </row>
    <row r="47" spans="1:39" x14ac:dyDescent="0.35">
      <c r="C47" s="37"/>
      <c r="D47" s="37"/>
      <c r="E47" s="75"/>
      <c r="F47" s="75"/>
      <c r="G47" s="34"/>
      <c r="H47" s="34"/>
      <c r="I47" s="34"/>
      <c r="J47" s="34"/>
      <c r="K47" s="34"/>
      <c r="L47" s="37"/>
      <c r="M47" s="37"/>
      <c r="N47" s="37"/>
      <c r="O47" s="37"/>
    </row>
    <row r="48" spans="1:39" x14ac:dyDescent="0.35">
      <c r="C48" s="37"/>
      <c r="D48" s="37"/>
      <c r="E48" s="75"/>
      <c r="F48" s="75"/>
      <c r="G48" s="34"/>
      <c r="H48" s="34"/>
      <c r="I48" s="34"/>
      <c r="J48" s="34"/>
      <c r="K48" s="34"/>
      <c r="L48" s="37"/>
      <c r="M48" s="37"/>
      <c r="N48" s="37"/>
      <c r="O48" s="37"/>
    </row>
    <row r="49" spans="3:10" x14ac:dyDescent="0.35">
      <c r="C49" s="37"/>
      <c r="D49" s="37"/>
      <c r="E49" s="51"/>
      <c r="F49" s="76"/>
      <c r="G49" s="37"/>
      <c r="H49" s="77"/>
      <c r="I49" s="37"/>
      <c r="J49" s="34"/>
    </row>
  </sheetData>
  <mergeCells count="6">
    <mergeCell ref="AC4:AD4"/>
    <mergeCell ref="AE4:AF4"/>
    <mergeCell ref="D6:I6"/>
    <mergeCell ref="K6:L6"/>
    <mergeCell ref="M6:Y6"/>
    <mergeCell ref="Z6:AL6"/>
  </mergeCells>
  <pageMargins left="0.32" right="0.2" top="1" bottom="1" header="0.5" footer="0.5"/>
  <pageSetup paperSize="9" scale="4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W106"/>
  <sheetViews>
    <sheetView showGridLines="0" showZeros="0" workbookViewId="0">
      <selection activeCell="P80" sqref="P80"/>
    </sheetView>
  </sheetViews>
  <sheetFormatPr defaultColWidth="10.25" defaultRowHeight="12.9" x14ac:dyDescent="0.35"/>
  <cols>
    <col min="1" max="1" width="4" style="36" customWidth="1"/>
    <col min="2" max="2" width="2.83203125" style="35" customWidth="1"/>
    <col min="3" max="3" width="22.25" style="36" customWidth="1"/>
    <col min="4" max="4" width="8.1640625" style="36" customWidth="1"/>
    <col min="5" max="5" width="6.83203125" style="36" customWidth="1"/>
    <col min="6" max="6" width="6.75" style="36" customWidth="1"/>
    <col min="7" max="7" width="6.25" style="36" customWidth="1"/>
    <col min="8" max="8" width="7.83203125" style="36" customWidth="1"/>
    <col min="9" max="9" width="5.58203125" style="36" customWidth="1"/>
    <col min="10" max="10" width="1.58203125" style="36" customWidth="1"/>
    <col min="11" max="38" width="6.58203125" style="36" customWidth="1"/>
    <col min="39" max="39" width="2.83203125" style="59" customWidth="1"/>
    <col min="40" max="40" width="5.75" style="36" customWidth="1"/>
    <col min="41" max="41" width="5.75" style="36" hidden="1" customWidth="1"/>
    <col min="42" max="42" width="8.58203125" style="36" hidden="1" customWidth="1"/>
    <col min="43" max="52" width="0" style="36" hidden="1" customWidth="1"/>
    <col min="53" max="16384" width="10.25" style="36"/>
  </cols>
  <sheetData>
    <row r="2" spans="2:49" x14ac:dyDescent="0.35">
      <c r="B2" s="108" t="s">
        <v>126</v>
      </c>
    </row>
    <row r="4" spans="2:49" hidden="1" x14ac:dyDescent="0.35">
      <c r="G4" s="36" t="s">
        <v>52</v>
      </c>
      <c r="J4" s="37"/>
      <c r="M4" s="36" t="s">
        <v>52</v>
      </c>
      <c r="O4" s="36" t="s">
        <v>52</v>
      </c>
      <c r="P4" s="36" t="s">
        <v>52</v>
      </c>
      <c r="AC4" s="123" t="s">
        <v>53</v>
      </c>
      <c r="AD4" s="123"/>
      <c r="AE4" s="123" t="s">
        <v>54</v>
      </c>
      <c r="AF4" s="123"/>
      <c r="AG4" s="35"/>
      <c r="AH4" s="35"/>
      <c r="AI4" s="36" t="s">
        <v>55</v>
      </c>
      <c r="AJ4" s="36" t="s">
        <v>94</v>
      </c>
      <c r="AK4" s="36" t="s">
        <v>88</v>
      </c>
      <c r="AM4" s="85"/>
    </row>
    <row r="5" spans="2:49" hidden="1" x14ac:dyDescent="0.35">
      <c r="D5" s="39"/>
      <c r="E5" s="39"/>
      <c r="F5" s="39"/>
      <c r="G5" s="39">
        <v>-12</v>
      </c>
      <c r="H5" s="39"/>
      <c r="I5" s="39"/>
      <c r="J5" s="37"/>
      <c r="M5" s="39">
        <v>15</v>
      </c>
      <c r="O5" s="39">
        <v>4</v>
      </c>
      <c r="P5" s="39">
        <v>3</v>
      </c>
      <c r="W5" s="39">
        <v>3</v>
      </c>
      <c r="X5" s="36" t="s">
        <v>93</v>
      </c>
      <c r="AA5" s="40">
        <v>0.18</v>
      </c>
      <c r="AC5" s="40">
        <v>0.3</v>
      </c>
      <c r="AD5" s="41">
        <v>0.105</v>
      </c>
      <c r="AE5" s="40">
        <v>0.13</v>
      </c>
      <c r="AG5" s="40">
        <v>0.04</v>
      </c>
      <c r="AH5" s="40">
        <v>0.25</v>
      </c>
      <c r="AI5" s="40">
        <v>0.05</v>
      </c>
      <c r="AJ5" s="40">
        <v>0.1</v>
      </c>
      <c r="AM5" s="85"/>
    </row>
    <row r="6" spans="2:49" ht="20.149999999999999" customHeight="1" x14ac:dyDescent="0.35">
      <c r="B6" s="86"/>
      <c r="C6" s="1" t="s">
        <v>120</v>
      </c>
      <c r="D6" s="124" t="s">
        <v>0</v>
      </c>
      <c r="E6" s="125"/>
      <c r="F6" s="125"/>
      <c r="G6" s="125"/>
      <c r="H6" s="125"/>
      <c r="I6" s="125"/>
      <c r="J6" s="2"/>
      <c r="K6" s="124" t="s">
        <v>1</v>
      </c>
      <c r="L6" s="126"/>
      <c r="M6" s="127" t="s">
        <v>2</v>
      </c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9"/>
      <c r="Z6" s="124" t="s">
        <v>3</v>
      </c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6"/>
      <c r="AM6" s="97" t="s">
        <v>5</v>
      </c>
      <c r="AN6" s="95" t="s">
        <v>4</v>
      </c>
      <c r="AO6" s="97"/>
      <c r="AP6" s="43" t="s">
        <v>4</v>
      </c>
    </row>
    <row r="7" spans="2:49" s="44" customFormat="1" ht="20.149999999999999" customHeight="1" x14ac:dyDescent="0.35">
      <c r="B7" s="3"/>
      <c r="C7" s="4"/>
      <c r="D7" s="116">
        <v>1200</v>
      </c>
      <c r="E7" s="116">
        <v>1400</v>
      </c>
      <c r="F7" s="7">
        <v>1440</v>
      </c>
      <c r="G7" s="116">
        <v>1500</v>
      </c>
      <c r="H7" s="116">
        <v>1530</v>
      </c>
      <c r="I7" s="116">
        <v>1700</v>
      </c>
      <c r="J7" s="5"/>
      <c r="K7" s="6">
        <v>2000</v>
      </c>
      <c r="L7" s="6">
        <v>2050</v>
      </c>
      <c r="M7" s="6">
        <v>2200</v>
      </c>
      <c r="N7" s="6">
        <v>2380</v>
      </c>
      <c r="O7" s="6">
        <v>2400</v>
      </c>
      <c r="P7" s="7">
        <v>2500</v>
      </c>
      <c r="Q7" s="7">
        <v>2740</v>
      </c>
      <c r="R7" s="7">
        <v>2780</v>
      </c>
      <c r="S7" s="7">
        <v>2790</v>
      </c>
      <c r="T7" s="7">
        <v>2800</v>
      </c>
      <c r="U7" s="7">
        <v>2930</v>
      </c>
      <c r="V7" s="7">
        <v>2940</v>
      </c>
      <c r="W7" s="7">
        <v>2950</v>
      </c>
      <c r="X7" s="7">
        <v>2955</v>
      </c>
      <c r="Y7" s="7">
        <v>2970</v>
      </c>
      <c r="Z7" s="6">
        <v>3000</v>
      </c>
      <c r="AA7" s="6">
        <v>4000</v>
      </c>
      <c r="AB7" s="6">
        <v>4290</v>
      </c>
      <c r="AC7" s="6">
        <v>5000</v>
      </c>
      <c r="AD7" s="6">
        <v>5180</v>
      </c>
      <c r="AE7" s="6">
        <v>5400</v>
      </c>
      <c r="AF7" s="6">
        <v>6000</v>
      </c>
      <c r="AG7" s="6">
        <v>7830</v>
      </c>
      <c r="AH7" s="6">
        <v>7900</v>
      </c>
      <c r="AI7" s="6">
        <v>8150</v>
      </c>
      <c r="AJ7" s="6">
        <v>8600</v>
      </c>
      <c r="AK7" s="6">
        <v>8960</v>
      </c>
      <c r="AL7" s="6">
        <v>8970</v>
      </c>
      <c r="AM7" s="98" t="s">
        <v>5</v>
      </c>
      <c r="AN7" s="94" t="s">
        <v>5</v>
      </c>
      <c r="AO7" s="106"/>
    </row>
    <row r="8" spans="2:49" s="35" customFormat="1" ht="20.149999999999999" customHeight="1" x14ac:dyDescent="0.35">
      <c r="B8" s="8"/>
      <c r="C8" s="130" t="s">
        <v>137</v>
      </c>
      <c r="D8" s="9" t="s">
        <v>35</v>
      </c>
      <c r="E8" s="9" t="s">
        <v>96</v>
      </c>
      <c r="F8" s="10" t="s">
        <v>97</v>
      </c>
      <c r="G8" s="9" t="s">
        <v>27</v>
      </c>
      <c r="H8" s="9" t="s">
        <v>33</v>
      </c>
      <c r="I8" s="9" t="s">
        <v>34</v>
      </c>
      <c r="J8" s="2" t="s">
        <v>5</v>
      </c>
      <c r="K8" s="11" t="s">
        <v>6</v>
      </c>
      <c r="L8" s="11" t="s">
        <v>7</v>
      </c>
      <c r="M8" s="11" t="s">
        <v>37</v>
      </c>
      <c r="N8" s="11" t="s">
        <v>39</v>
      </c>
      <c r="O8" s="11" t="s">
        <v>108</v>
      </c>
      <c r="P8" s="10" t="s">
        <v>50</v>
      </c>
      <c r="Q8" s="10" t="s">
        <v>41</v>
      </c>
      <c r="R8" s="121" t="s">
        <v>136</v>
      </c>
      <c r="S8" s="10" t="s">
        <v>50</v>
      </c>
      <c r="T8" s="10" t="s">
        <v>8</v>
      </c>
      <c r="U8" s="10" t="s">
        <v>50</v>
      </c>
      <c r="V8" s="10" t="s">
        <v>50</v>
      </c>
      <c r="W8" s="10" t="s">
        <v>80</v>
      </c>
      <c r="X8" s="10" t="s">
        <v>46</v>
      </c>
      <c r="Y8" s="10" t="s">
        <v>84</v>
      </c>
      <c r="Z8" s="11" t="s">
        <v>9</v>
      </c>
      <c r="AA8" s="11" t="s">
        <v>98</v>
      </c>
      <c r="AB8" s="11" t="s">
        <v>113</v>
      </c>
      <c r="AC8" s="11" t="s">
        <v>42</v>
      </c>
      <c r="AD8" s="11" t="s">
        <v>44</v>
      </c>
      <c r="AE8" s="11" t="s">
        <v>45</v>
      </c>
      <c r="AF8" s="11" t="s">
        <v>70</v>
      </c>
      <c r="AG8" s="11" t="s">
        <v>69</v>
      </c>
      <c r="AH8" s="11" t="s">
        <v>115</v>
      </c>
      <c r="AI8" s="11" t="s">
        <v>117</v>
      </c>
      <c r="AJ8" s="11" t="s">
        <v>118</v>
      </c>
      <c r="AK8" s="11" t="s">
        <v>104</v>
      </c>
      <c r="AL8" s="11" t="s">
        <v>104</v>
      </c>
      <c r="AM8" s="99" t="s">
        <v>5</v>
      </c>
      <c r="AN8" s="10"/>
      <c r="AO8" s="60"/>
    </row>
    <row r="9" spans="2:49" s="45" customFormat="1" ht="20.149999999999999" customHeight="1" thickBot="1" x14ac:dyDescent="0.4">
      <c r="B9" s="87" t="s">
        <v>10</v>
      </c>
      <c r="C9" s="13" t="s">
        <v>11</v>
      </c>
      <c r="D9" s="9" t="s">
        <v>36</v>
      </c>
      <c r="E9" s="9" t="s">
        <v>31</v>
      </c>
      <c r="F9" s="10" t="s">
        <v>107</v>
      </c>
      <c r="G9" s="9" t="s">
        <v>32</v>
      </c>
      <c r="H9" s="9" t="s">
        <v>81</v>
      </c>
      <c r="I9" s="9" t="s">
        <v>43</v>
      </c>
      <c r="J9" s="117" t="s">
        <v>5</v>
      </c>
      <c r="K9" s="10" t="s">
        <v>12</v>
      </c>
      <c r="L9" s="10" t="s">
        <v>105</v>
      </c>
      <c r="M9" s="10" t="s">
        <v>38</v>
      </c>
      <c r="N9" s="10" t="s">
        <v>40</v>
      </c>
      <c r="O9" s="10" t="s">
        <v>38</v>
      </c>
      <c r="P9" s="10" t="s">
        <v>13</v>
      </c>
      <c r="Q9" s="10" t="s">
        <v>109</v>
      </c>
      <c r="R9" s="121" t="s">
        <v>106</v>
      </c>
      <c r="S9" s="10" t="s">
        <v>83</v>
      </c>
      <c r="T9" s="10" t="s">
        <v>14</v>
      </c>
      <c r="U9" s="10" t="s">
        <v>26</v>
      </c>
      <c r="V9" s="10" t="s">
        <v>106</v>
      </c>
      <c r="W9" s="10" t="s">
        <v>111</v>
      </c>
      <c r="X9" s="10" t="s">
        <v>43</v>
      </c>
      <c r="Y9" s="10" t="s">
        <v>81</v>
      </c>
      <c r="Z9" s="10" t="s">
        <v>81</v>
      </c>
      <c r="AA9" s="10" t="s">
        <v>112</v>
      </c>
      <c r="AB9" s="10" t="s">
        <v>99</v>
      </c>
      <c r="AC9" s="10" t="s">
        <v>43</v>
      </c>
      <c r="AD9" s="10" t="s">
        <v>114</v>
      </c>
      <c r="AE9" s="10"/>
      <c r="AF9" s="10"/>
      <c r="AG9" s="10" t="s">
        <v>32</v>
      </c>
      <c r="AH9" s="10" t="s">
        <v>116</v>
      </c>
      <c r="AI9" s="10" t="s">
        <v>43</v>
      </c>
      <c r="AJ9" s="10" t="s">
        <v>43</v>
      </c>
      <c r="AK9" s="10" t="s">
        <v>14</v>
      </c>
      <c r="AL9" s="113" t="s">
        <v>119</v>
      </c>
      <c r="AM9" s="100" t="s">
        <v>5</v>
      </c>
      <c r="AN9" s="12"/>
      <c r="AO9" s="107"/>
    </row>
    <row r="10" spans="2:49" ht="20.149999999999999" customHeight="1" x14ac:dyDescent="0.35">
      <c r="B10" s="88"/>
      <c r="C10" s="14" t="s">
        <v>15</v>
      </c>
      <c r="D10" s="15">
        <v>700</v>
      </c>
      <c r="E10" s="15">
        <v>70</v>
      </c>
      <c r="F10" s="15">
        <v>150</v>
      </c>
      <c r="G10" s="15">
        <v>75</v>
      </c>
      <c r="H10" s="15">
        <v>7</v>
      </c>
      <c r="I10" s="15">
        <v>10</v>
      </c>
      <c r="J10" s="16"/>
      <c r="K10" s="14">
        <v>-200</v>
      </c>
      <c r="L10" s="15">
        <v>-80</v>
      </c>
      <c r="M10" s="14">
        <v>-220</v>
      </c>
      <c r="N10" s="15">
        <f>-AR10</f>
        <v>-322.44499999999999</v>
      </c>
      <c r="O10" s="15">
        <v>-34</v>
      </c>
      <c r="P10" s="15">
        <v>-25</v>
      </c>
      <c r="Q10" s="15">
        <v>-43</v>
      </c>
      <c r="R10" s="15">
        <f>-V10*0.12</f>
        <v>4.5599999999999996</v>
      </c>
      <c r="S10" s="15">
        <f>-AE11/6</f>
        <v>-14.365</v>
      </c>
      <c r="T10" s="15">
        <v>-15</v>
      </c>
      <c r="U10" s="15">
        <v>-6</v>
      </c>
      <c r="V10" s="15">
        <v>-38</v>
      </c>
      <c r="W10" s="15">
        <f>+AI5*M10*W5/12</f>
        <v>-2.75</v>
      </c>
      <c r="X10" s="15">
        <v>-12</v>
      </c>
      <c r="Y10" s="15">
        <v>-4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01" t="s">
        <v>5</v>
      </c>
      <c r="AN10" s="96">
        <f t="shared" ref="AN10:AN20" si="0">SUM(D10:AL10)</f>
        <v>1.4210854715202004E-14</v>
      </c>
      <c r="AO10" s="34"/>
      <c r="AP10" s="103">
        <f>SUM(D10:M10)</f>
        <v>512</v>
      </c>
      <c r="AQ10" s="46">
        <f>SUM(O10:AL10)</f>
        <v>-189.55500000000001</v>
      </c>
      <c r="AR10" s="46">
        <f>SUM(AP10:AQ10)</f>
        <v>322.44499999999999</v>
      </c>
      <c r="AS10" s="47" t="s">
        <v>49</v>
      </c>
      <c r="AT10" s="48" t="s">
        <v>89</v>
      </c>
      <c r="AU10" s="49"/>
      <c r="AV10" s="49"/>
      <c r="AW10" s="47"/>
    </row>
    <row r="11" spans="2:49" ht="20.149999999999999" customHeight="1" x14ac:dyDescent="0.35">
      <c r="B11" s="88"/>
      <c r="C11" s="14" t="s">
        <v>28</v>
      </c>
      <c r="D11" s="15">
        <v>30</v>
      </c>
      <c r="E11" s="15"/>
      <c r="F11" s="15"/>
      <c r="G11" s="15">
        <f>+G5+G10</f>
        <v>63</v>
      </c>
      <c r="H11" s="15"/>
      <c r="I11" s="15"/>
      <c r="J11" s="16"/>
      <c r="K11" s="14"/>
      <c r="L11" s="15"/>
      <c r="M11" s="15">
        <f>+M5</f>
        <v>15</v>
      </c>
      <c r="N11" s="15">
        <f>-AR11</f>
        <v>186.4211499999999</v>
      </c>
      <c r="O11" s="15">
        <f>+O10-O5</f>
        <v>-38</v>
      </c>
      <c r="P11" s="15">
        <f>-P10+P5</f>
        <v>28</v>
      </c>
      <c r="Q11" s="15">
        <v>-3</v>
      </c>
      <c r="R11" s="15">
        <f>-R10-AD11*0.141</f>
        <v>-13.442999999999998</v>
      </c>
      <c r="S11" s="15">
        <v>-2</v>
      </c>
      <c r="T11" s="15">
        <f>-T10</f>
        <v>15</v>
      </c>
      <c r="U11" s="15">
        <v>6</v>
      </c>
      <c r="V11" s="15">
        <f>-V10-AD11</f>
        <v>-25</v>
      </c>
      <c r="W11" s="15"/>
      <c r="X11" s="15">
        <v>12</v>
      </c>
      <c r="Y11" s="15">
        <v>4</v>
      </c>
      <c r="Z11" s="14">
        <v>-2000</v>
      </c>
      <c r="AA11" s="15">
        <f>-$Z11*AA5</f>
        <v>360</v>
      </c>
      <c r="AB11" s="15"/>
      <c r="AC11" s="15">
        <f>-$Z11*AC5</f>
        <v>600</v>
      </c>
      <c r="AD11" s="15">
        <f>AC11*AD5</f>
        <v>63</v>
      </c>
      <c r="AE11" s="15">
        <f>(AC11+AD11)*AE5</f>
        <v>86.19</v>
      </c>
      <c r="AF11" s="15"/>
      <c r="AG11" s="15">
        <f>-$Z11*AG5</f>
        <v>80</v>
      </c>
      <c r="AH11" s="15">
        <f>-$Z11*AH5</f>
        <v>500</v>
      </c>
      <c r="AI11" s="15">
        <f>-M10*AI5-(AT12+AV12)/2*AJ5</f>
        <v>32.831850000000003</v>
      </c>
      <c r="AJ11" s="15"/>
      <c r="AK11" s="15"/>
      <c r="AL11" s="15"/>
      <c r="AM11" s="101"/>
      <c r="AN11" s="17">
        <f t="shared" si="0"/>
        <v>0</v>
      </c>
      <c r="AO11" s="102"/>
      <c r="AP11" s="104">
        <f>SUM(D11:M11)</f>
        <v>108</v>
      </c>
      <c r="AQ11" s="51">
        <f>SUM(O11:AL11)</f>
        <v>-294.4211499999999</v>
      </c>
      <c r="AR11" s="51">
        <f>SUM(AP11:AQ11)</f>
        <v>-186.4211499999999</v>
      </c>
      <c r="AS11" s="52" t="s">
        <v>49</v>
      </c>
      <c r="AT11" s="50" t="s">
        <v>90</v>
      </c>
      <c r="AU11" s="42" t="s">
        <v>91</v>
      </c>
      <c r="AV11" s="51" t="s">
        <v>92</v>
      </c>
      <c r="AW11" s="52"/>
    </row>
    <row r="12" spans="2:49" ht="20.149999999999999" customHeight="1" thickBot="1" x14ac:dyDescent="0.4">
      <c r="B12" s="88"/>
      <c r="C12" s="14" t="s">
        <v>29</v>
      </c>
      <c r="D12" s="15">
        <f t="shared" ref="D12:I12" si="1">SUM(D10:D11)</f>
        <v>730</v>
      </c>
      <c r="E12" s="15">
        <f t="shared" si="1"/>
        <v>70</v>
      </c>
      <c r="F12" s="15">
        <f t="shared" si="1"/>
        <v>150</v>
      </c>
      <c r="G12" s="15">
        <f t="shared" si="1"/>
        <v>138</v>
      </c>
      <c r="H12" s="15">
        <f t="shared" si="1"/>
        <v>7</v>
      </c>
      <c r="I12" s="15">
        <f t="shared" si="1"/>
        <v>10</v>
      </c>
      <c r="J12" s="16"/>
      <c r="K12" s="14">
        <f t="shared" ref="K12:AE12" si="2">SUM(K10:K11)</f>
        <v>-200</v>
      </c>
      <c r="L12" s="15">
        <f t="shared" si="2"/>
        <v>-80</v>
      </c>
      <c r="M12" s="14">
        <f t="shared" si="2"/>
        <v>-205</v>
      </c>
      <c r="N12" s="14">
        <f t="shared" si="2"/>
        <v>-136.0238500000001</v>
      </c>
      <c r="O12" s="15">
        <f t="shared" si="2"/>
        <v>-72</v>
      </c>
      <c r="P12" s="15">
        <f t="shared" si="2"/>
        <v>3</v>
      </c>
      <c r="Q12" s="15">
        <f t="shared" si="2"/>
        <v>-46</v>
      </c>
      <c r="R12" s="15">
        <f t="shared" si="2"/>
        <v>-8.8829999999999991</v>
      </c>
      <c r="S12" s="15">
        <f t="shared" si="2"/>
        <v>-16.365000000000002</v>
      </c>
      <c r="T12" s="15">
        <f t="shared" si="2"/>
        <v>0</v>
      </c>
      <c r="U12" s="15">
        <f>SUM(U10:U11)</f>
        <v>0</v>
      </c>
      <c r="V12" s="15">
        <f t="shared" si="2"/>
        <v>-63</v>
      </c>
      <c r="W12" s="15">
        <f t="shared" si="2"/>
        <v>-2.75</v>
      </c>
      <c r="X12" s="15">
        <f>SUM(X10:X11)</f>
        <v>0</v>
      </c>
      <c r="Y12" s="15">
        <f t="shared" si="2"/>
        <v>0</v>
      </c>
      <c r="Z12" s="14">
        <f t="shared" si="2"/>
        <v>-2000</v>
      </c>
      <c r="AA12" s="15">
        <f t="shared" si="2"/>
        <v>360</v>
      </c>
      <c r="AB12" s="15"/>
      <c r="AC12" s="15">
        <f t="shared" si="2"/>
        <v>600</v>
      </c>
      <c r="AD12" s="15">
        <f t="shared" si="2"/>
        <v>63</v>
      </c>
      <c r="AE12" s="15">
        <f t="shared" si="2"/>
        <v>86.19</v>
      </c>
      <c r="AF12" s="15"/>
      <c r="AG12" s="15">
        <f t="shared" ref="AG12:AL12" si="3">SUM(AG10:AG11)</f>
        <v>80</v>
      </c>
      <c r="AH12" s="15">
        <f t="shared" si="3"/>
        <v>500</v>
      </c>
      <c r="AI12" s="15">
        <f t="shared" si="3"/>
        <v>32.831850000000003</v>
      </c>
      <c r="AJ12" s="15">
        <f t="shared" si="3"/>
        <v>0</v>
      </c>
      <c r="AK12" s="15">
        <f t="shared" si="3"/>
        <v>0</v>
      </c>
      <c r="AL12" s="15">
        <f t="shared" si="3"/>
        <v>0</v>
      </c>
      <c r="AM12" s="101"/>
      <c r="AN12" s="17">
        <f t="shared" si="0"/>
        <v>-2.8421709430404007E-14</v>
      </c>
      <c r="AO12" s="102"/>
      <c r="AP12" s="105"/>
      <c r="AQ12" s="53"/>
      <c r="AR12" s="53"/>
      <c r="AS12" s="54"/>
      <c r="AT12" s="55">
        <f>+N10</f>
        <v>-322.44499999999999</v>
      </c>
      <c r="AU12" s="56">
        <f>-SUM(D11:M11)-SUM(O11:AH11)</f>
        <v>219.25299999999993</v>
      </c>
      <c r="AV12" s="57">
        <f>SUM(AT12:AU12)+M10*AI5</f>
        <v>-114.19200000000006</v>
      </c>
      <c r="AW12" s="54"/>
    </row>
    <row r="13" spans="2:49" ht="20.149999999999999" customHeight="1" x14ac:dyDescent="0.35">
      <c r="B13" s="89"/>
      <c r="C13" s="18" t="s">
        <v>30</v>
      </c>
      <c r="D13" s="19"/>
      <c r="E13" s="19"/>
      <c r="F13" s="19"/>
      <c r="G13" s="19"/>
      <c r="H13" s="19"/>
      <c r="I13" s="19"/>
      <c r="J13" s="16"/>
      <c r="K13" s="17"/>
      <c r="L13" s="19"/>
      <c r="M13" s="17"/>
      <c r="N13" s="17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01"/>
      <c r="AN13" s="17">
        <f t="shared" si="0"/>
        <v>0</v>
      </c>
      <c r="AO13" s="102"/>
    </row>
    <row r="14" spans="2:49" ht="20.149999999999999" customHeight="1" x14ac:dyDescent="0.35">
      <c r="B14" s="89">
        <v>1</v>
      </c>
      <c r="C14" s="17" t="s">
        <v>95</v>
      </c>
      <c r="D14" s="19"/>
      <c r="E14" s="19"/>
      <c r="F14" s="19"/>
      <c r="G14" s="19"/>
      <c r="H14" s="19">
        <v>-2.2000000000000002</v>
      </c>
      <c r="I14" s="19"/>
      <c r="J14" s="16"/>
      <c r="K14" s="17"/>
      <c r="L14" s="19"/>
      <c r="M14" s="17"/>
      <c r="N14" s="17"/>
      <c r="O14" s="19"/>
      <c r="P14" s="19"/>
      <c r="Q14" s="19"/>
      <c r="R14" s="19"/>
      <c r="S14" s="19"/>
      <c r="T14" s="19"/>
      <c r="U14" s="19">
        <f>-U12</f>
        <v>0</v>
      </c>
      <c r="V14" s="19"/>
      <c r="W14" s="19"/>
      <c r="X14" s="19"/>
      <c r="Y14" s="19">
        <f>-Y12</f>
        <v>0</v>
      </c>
      <c r="Z14" s="19">
        <f>-H14-Y14</f>
        <v>2.2000000000000002</v>
      </c>
      <c r="AA14" s="19"/>
      <c r="AB14" s="19"/>
      <c r="AC14" s="19">
        <f>-U14</f>
        <v>0</v>
      </c>
      <c r="AD14" s="19"/>
      <c r="AE14" s="19"/>
      <c r="AF14" s="19"/>
      <c r="AG14" s="19"/>
      <c r="AH14" s="19">
        <f>-I14-X14</f>
        <v>0</v>
      </c>
      <c r="AI14" s="19">
        <f>-W14</f>
        <v>0</v>
      </c>
      <c r="AJ14" s="19"/>
      <c r="AK14" s="19"/>
      <c r="AL14" s="19"/>
      <c r="AM14" s="101"/>
      <c r="AN14" s="17">
        <f t="shared" si="0"/>
        <v>0</v>
      </c>
      <c r="AO14" s="102"/>
    </row>
    <row r="15" spans="2:49" ht="20.149999999999999" customHeight="1" x14ac:dyDescent="0.35">
      <c r="B15" s="89">
        <v>2</v>
      </c>
      <c r="C15" s="17" t="s">
        <v>124</v>
      </c>
      <c r="D15" s="19"/>
      <c r="E15" s="19"/>
      <c r="F15" s="19"/>
      <c r="G15" s="19"/>
      <c r="H15" s="19"/>
      <c r="I15" s="19">
        <v>2</v>
      </c>
      <c r="J15" s="16"/>
      <c r="K15" s="17"/>
      <c r="L15" s="19"/>
      <c r="M15" s="17"/>
      <c r="N15" s="17"/>
      <c r="O15" s="19"/>
      <c r="P15" s="19"/>
      <c r="Q15" s="19"/>
      <c r="R15" s="19"/>
      <c r="S15" s="19"/>
      <c r="T15" s="19"/>
      <c r="U15" s="19"/>
      <c r="V15" s="19"/>
      <c r="W15" s="19"/>
      <c r="X15" s="19">
        <v>-15</v>
      </c>
      <c r="Y15" s="19"/>
      <c r="Z15" s="19"/>
      <c r="AA15" s="19"/>
      <c r="AB15" s="19"/>
      <c r="AC15" s="19"/>
      <c r="AD15" s="19"/>
      <c r="AE15" s="19"/>
      <c r="AF15" s="19"/>
      <c r="AG15" s="19"/>
      <c r="AH15" s="19">
        <f>-SUM(I15:AG15)</f>
        <v>13</v>
      </c>
      <c r="AI15" s="19"/>
      <c r="AJ15" s="19"/>
      <c r="AK15" s="19"/>
      <c r="AL15" s="19"/>
      <c r="AM15" s="101"/>
      <c r="AN15" s="17"/>
      <c r="AO15" s="102"/>
    </row>
    <row r="16" spans="2:49" ht="20.149999999999999" customHeight="1" x14ac:dyDescent="0.35">
      <c r="B16" s="89">
        <v>3</v>
      </c>
      <c r="C16" s="17" t="s">
        <v>122</v>
      </c>
      <c r="D16" s="19"/>
      <c r="E16" s="19"/>
      <c r="F16" s="19"/>
      <c r="G16" s="19"/>
      <c r="H16" s="19"/>
      <c r="I16" s="19"/>
      <c r="J16" s="16"/>
      <c r="K16" s="17"/>
      <c r="L16" s="19"/>
      <c r="M16" s="17"/>
      <c r="N16" s="17"/>
      <c r="O16" s="19"/>
      <c r="P16" s="19"/>
      <c r="Q16" s="19"/>
      <c r="R16" s="19"/>
      <c r="S16" s="19"/>
      <c r="T16" s="19"/>
      <c r="U16" s="19"/>
      <c r="V16" s="19"/>
      <c r="W16" s="19"/>
      <c r="X16" s="19">
        <v>-6.4</v>
      </c>
      <c r="Y16" s="19"/>
      <c r="Z16" s="19"/>
      <c r="AA16" s="19"/>
      <c r="AB16" s="19"/>
      <c r="AC16" s="19"/>
      <c r="AD16" s="19"/>
      <c r="AE16" s="19"/>
      <c r="AF16" s="19"/>
      <c r="AG16" s="19"/>
      <c r="AH16" s="19">
        <f>-X16</f>
        <v>6.4</v>
      </c>
      <c r="AI16" s="19"/>
      <c r="AJ16" s="19"/>
      <c r="AK16" s="19"/>
      <c r="AL16" s="19"/>
      <c r="AM16" s="101"/>
      <c r="AN16" s="17"/>
      <c r="AO16" s="102"/>
    </row>
    <row r="17" spans="2:42" ht="20.149999999999999" customHeight="1" x14ac:dyDescent="0.35">
      <c r="B17" s="89">
        <v>4</v>
      </c>
      <c r="C17" s="17" t="s">
        <v>123</v>
      </c>
      <c r="D17" s="19"/>
      <c r="E17" s="19"/>
      <c r="F17" s="19"/>
      <c r="G17" s="19"/>
      <c r="H17" s="19"/>
      <c r="I17" s="19"/>
      <c r="J17" s="16"/>
      <c r="K17" s="17"/>
      <c r="L17" s="19"/>
      <c r="M17" s="17"/>
      <c r="N17" s="17"/>
      <c r="O17" s="19"/>
      <c r="P17" s="19"/>
      <c r="Q17" s="19"/>
      <c r="R17" s="19"/>
      <c r="S17" s="19"/>
      <c r="T17" s="19"/>
      <c r="U17" s="19"/>
      <c r="V17" s="19"/>
      <c r="W17" s="19">
        <v>0.2</v>
      </c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>
        <f>-W17</f>
        <v>-0.2</v>
      </c>
      <c r="AJ17" s="19"/>
      <c r="AK17" s="19"/>
      <c r="AL17" s="19"/>
      <c r="AM17" s="101"/>
      <c r="AN17" s="17"/>
      <c r="AO17" s="102"/>
    </row>
    <row r="18" spans="2:42" ht="20.149999999999999" customHeight="1" x14ac:dyDescent="0.35">
      <c r="B18" s="89">
        <v>5</v>
      </c>
      <c r="C18" s="17" t="s">
        <v>85</v>
      </c>
      <c r="D18" s="19"/>
      <c r="E18" s="19"/>
      <c r="F18" s="19"/>
      <c r="G18" s="19"/>
      <c r="H18" s="19"/>
      <c r="I18" s="19"/>
      <c r="J18" s="16"/>
      <c r="K18" s="17"/>
      <c r="L18" s="19"/>
      <c r="M18" s="17"/>
      <c r="N18" s="17"/>
      <c r="O18" s="19"/>
      <c r="P18" s="19"/>
      <c r="Q18" s="19"/>
      <c r="R18" s="19"/>
      <c r="S18" s="19"/>
      <c r="T18" s="19"/>
      <c r="U18" s="19">
        <v>-12</v>
      </c>
      <c r="V18" s="19"/>
      <c r="W18" s="19"/>
      <c r="X18" s="19"/>
      <c r="Y18" s="19"/>
      <c r="Z18" s="19"/>
      <c r="AA18" s="19"/>
      <c r="AB18" s="19"/>
      <c r="AC18" s="19">
        <f>-U18</f>
        <v>12</v>
      </c>
      <c r="AD18" s="19">
        <f>-V18</f>
        <v>0</v>
      </c>
      <c r="AE18" s="19">
        <f>-R18-S18</f>
        <v>0</v>
      </c>
      <c r="AF18" s="19"/>
      <c r="AG18" s="19"/>
      <c r="AH18" s="19"/>
      <c r="AI18" s="19"/>
      <c r="AJ18" s="19"/>
      <c r="AK18" s="19"/>
      <c r="AL18" s="19"/>
      <c r="AM18" s="101"/>
      <c r="AN18" s="17">
        <f t="shared" si="0"/>
        <v>0</v>
      </c>
      <c r="AO18" s="102"/>
    </row>
    <row r="19" spans="2:42" ht="20.149999999999999" customHeight="1" x14ac:dyDescent="0.35">
      <c r="B19" s="89">
        <f t="shared" ref="B19:B23" si="4">+B18+1</f>
        <v>6</v>
      </c>
      <c r="C19" s="17" t="s">
        <v>86</v>
      </c>
      <c r="D19" s="19"/>
      <c r="E19" s="19"/>
      <c r="F19" s="19"/>
      <c r="G19" s="19"/>
      <c r="H19" s="19"/>
      <c r="I19" s="19"/>
      <c r="J19" s="16"/>
      <c r="K19" s="17"/>
      <c r="L19" s="19"/>
      <c r="M19" s="17"/>
      <c r="N19" s="17"/>
      <c r="O19" s="19"/>
      <c r="P19" s="19"/>
      <c r="Q19" s="19"/>
      <c r="R19" s="19"/>
      <c r="S19" s="19"/>
      <c r="T19" s="19"/>
      <c r="U19" s="19"/>
      <c r="V19" s="19">
        <f>-F68</f>
        <v>-10.439999999999998</v>
      </c>
      <c r="W19" s="19"/>
      <c r="X19" s="19"/>
      <c r="Y19" s="19"/>
      <c r="Z19" s="19"/>
      <c r="AA19" s="19"/>
      <c r="AB19" s="19"/>
      <c r="AC19" s="19"/>
      <c r="AD19" s="19">
        <f>-V19</f>
        <v>10.439999999999998</v>
      </c>
      <c r="AE19" s="20"/>
      <c r="AF19" s="19"/>
      <c r="AG19" s="19"/>
      <c r="AH19" s="19"/>
      <c r="AI19" s="19"/>
      <c r="AJ19" s="19"/>
      <c r="AK19" s="19"/>
      <c r="AL19" s="19"/>
      <c r="AM19" s="101"/>
      <c r="AN19" s="17">
        <f t="shared" si="0"/>
        <v>0</v>
      </c>
      <c r="AO19" s="102"/>
    </row>
    <row r="20" spans="2:42" ht="20.149999999999999" customHeight="1" x14ac:dyDescent="0.35">
      <c r="B20" s="89">
        <f t="shared" si="4"/>
        <v>7</v>
      </c>
      <c r="C20" s="17" t="s">
        <v>125</v>
      </c>
      <c r="D20" s="19"/>
      <c r="E20" s="19"/>
      <c r="F20" s="19"/>
      <c r="G20" s="19"/>
      <c r="H20" s="19"/>
      <c r="I20" s="19"/>
      <c r="J20" s="16"/>
      <c r="K20" s="17"/>
      <c r="L20" s="19"/>
      <c r="M20" s="17"/>
      <c r="N20" s="17"/>
      <c r="O20" s="19"/>
      <c r="P20" s="19"/>
      <c r="Q20" s="19"/>
      <c r="R20" s="19">
        <f>-F79</f>
        <v>-1.4720399999999998</v>
      </c>
      <c r="S20" s="19">
        <f>-F81</f>
        <v>-8.9850000000000065</v>
      </c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>
        <f>-S20-R20</f>
        <v>10.457040000000006</v>
      </c>
      <c r="AF20" s="19"/>
      <c r="AG20" s="19"/>
      <c r="AH20" s="19"/>
      <c r="AI20" s="19"/>
      <c r="AJ20" s="19"/>
      <c r="AK20" s="19"/>
      <c r="AL20" s="19"/>
      <c r="AM20" s="101"/>
      <c r="AN20" s="17">
        <f t="shared" si="0"/>
        <v>0</v>
      </c>
      <c r="AO20" s="102"/>
    </row>
    <row r="21" spans="2:42" ht="20.149999999999999" customHeight="1" x14ac:dyDescent="0.35">
      <c r="B21" s="89">
        <f t="shared" si="4"/>
        <v>8</v>
      </c>
      <c r="C21" s="17" t="s">
        <v>51</v>
      </c>
      <c r="D21" s="19"/>
      <c r="E21" s="19">
        <f>+F88</f>
        <v>17</v>
      </c>
      <c r="F21" s="19">
        <f>+F95</f>
        <v>-40</v>
      </c>
      <c r="G21" s="20"/>
      <c r="H21" s="19"/>
      <c r="I21" s="19"/>
      <c r="J21" s="16"/>
      <c r="K21" s="17"/>
      <c r="L21" s="19"/>
      <c r="M21" s="17"/>
      <c r="N21" s="17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>
        <f>-F88</f>
        <v>-17</v>
      </c>
      <c r="AB21" s="19">
        <f>-F21</f>
        <v>40</v>
      </c>
      <c r="AC21" s="19"/>
      <c r="AD21" s="19"/>
      <c r="AE21" s="19"/>
      <c r="AF21" s="19"/>
      <c r="AG21" s="20"/>
      <c r="AH21" s="19"/>
      <c r="AI21" s="19"/>
      <c r="AJ21" s="19"/>
      <c r="AK21" s="19"/>
      <c r="AL21" s="19"/>
      <c r="AM21" s="101"/>
      <c r="AN21" s="17">
        <f t="shared" ref="AN21:AN23" si="5">SUM(D21:AL21)</f>
        <v>0</v>
      </c>
      <c r="AO21" s="102"/>
    </row>
    <row r="22" spans="2:42" ht="20.149999999999999" customHeight="1" x14ac:dyDescent="0.35">
      <c r="B22" s="89">
        <f t="shared" si="4"/>
        <v>9</v>
      </c>
      <c r="C22" s="17" t="s">
        <v>47</v>
      </c>
      <c r="D22" s="19"/>
      <c r="E22" s="19"/>
      <c r="F22" s="19"/>
      <c r="G22" s="19">
        <v>-5</v>
      </c>
      <c r="H22" s="19"/>
      <c r="I22" s="19"/>
      <c r="J22" s="16"/>
      <c r="K22" s="17"/>
      <c r="L22" s="19"/>
      <c r="M22" s="17"/>
      <c r="N22" s="17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>
        <v>5</v>
      </c>
      <c r="AH22" s="19"/>
      <c r="AI22" s="19"/>
      <c r="AJ22" s="19"/>
      <c r="AK22" s="19"/>
      <c r="AL22" s="19"/>
      <c r="AM22" s="101"/>
      <c r="AN22" s="17">
        <f t="shared" si="5"/>
        <v>0</v>
      </c>
      <c r="AO22" s="102"/>
    </row>
    <row r="23" spans="2:42" ht="20.149999999999999" customHeight="1" x14ac:dyDescent="0.35">
      <c r="B23" s="89">
        <f t="shared" si="4"/>
        <v>10</v>
      </c>
      <c r="C23" s="17" t="s">
        <v>48</v>
      </c>
      <c r="D23" s="17">
        <v>-140</v>
      </c>
      <c r="E23" s="19"/>
      <c r="F23" s="19"/>
      <c r="G23" s="19"/>
      <c r="H23" s="19"/>
      <c r="I23" s="19"/>
      <c r="J23" s="16"/>
      <c r="K23" s="17"/>
      <c r="L23" s="19"/>
      <c r="M23" s="17"/>
      <c r="N23" s="17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>
        <f>-D23</f>
        <v>140</v>
      </c>
      <c r="AG23" s="19"/>
      <c r="AH23" s="19"/>
      <c r="AI23" s="19"/>
      <c r="AJ23" s="19"/>
      <c r="AK23" s="19"/>
      <c r="AL23" s="19"/>
      <c r="AM23" s="101"/>
      <c r="AN23" s="17">
        <f t="shared" si="5"/>
        <v>0</v>
      </c>
      <c r="AO23" s="102"/>
    </row>
    <row r="24" spans="2:42" ht="20.149999999999999" customHeight="1" x14ac:dyDescent="0.35">
      <c r="B24" s="90"/>
      <c r="C24" s="21" t="s">
        <v>76</v>
      </c>
      <c r="D24" s="22">
        <f>SUM(D12:D23)</f>
        <v>590</v>
      </c>
      <c r="E24" s="22">
        <f>SUM(E12:E23)</f>
        <v>87</v>
      </c>
      <c r="F24" s="22">
        <f>SUM(F12:F23)</f>
        <v>110</v>
      </c>
      <c r="G24" s="22">
        <f>SUM(G12:G23)</f>
        <v>133</v>
      </c>
      <c r="H24" s="22">
        <f>SUM(H12:H23)</f>
        <v>4.8</v>
      </c>
      <c r="I24" s="22">
        <f>SUM(I12:I23)</f>
        <v>12</v>
      </c>
      <c r="J24" s="16"/>
      <c r="K24" s="21">
        <f>SUM(K12:K23)</f>
        <v>-200</v>
      </c>
      <c r="L24" s="22">
        <f>SUM(L12:L23)</f>
        <v>-80</v>
      </c>
      <c r="M24" s="21">
        <f>SUM(M12:M23)</f>
        <v>-205</v>
      </c>
      <c r="N24" s="21">
        <f>SUM(N12:N23)</f>
        <v>-136.0238500000001</v>
      </c>
      <c r="O24" s="22">
        <f>SUM(O12:O23)</f>
        <v>-72</v>
      </c>
      <c r="P24" s="22">
        <f>SUM(P12:P23)</f>
        <v>3</v>
      </c>
      <c r="Q24" s="22">
        <f>SUM(Q12:Q23)</f>
        <v>-46</v>
      </c>
      <c r="R24" s="22">
        <f>SUM(R12:R23)</f>
        <v>-10.355039999999999</v>
      </c>
      <c r="S24" s="22">
        <f>SUM(S12:S23)</f>
        <v>-25.350000000000009</v>
      </c>
      <c r="T24" s="22">
        <f>SUM(T12:T23)</f>
        <v>0</v>
      </c>
      <c r="U24" s="22">
        <f>SUM(U12:U23)</f>
        <v>-12</v>
      </c>
      <c r="V24" s="22">
        <f>SUM(V12:V23)</f>
        <v>-73.44</v>
      </c>
      <c r="W24" s="22">
        <f>SUM(W12:W23)</f>
        <v>-2.5499999999999998</v>
      </c>
      <c r="X24" s="22">
        <f>SUM(X12:X23)</f>
        <v>-21.4</v>
      </c>
      <c r="Y24" s="22">
        <f>SUM(Y12:Y23)</f>
        <v>0</v>
      </c>
      <c r="Z24" s="21">
        <f>SUM(Z12:Z23)</f>
        <v>-1997.8</v>
      </c>
      <c r="AA24" s="22">
        <f>SUM(AA12:AA23)</f>
        <v>343</v>
      </c>
      <c r="AB24" s="22">
        <f>SUM(AB12:AB23)</f>
        <v>40</v>
      </c>
      <c r="AC24" s="22">
        <f>SUM(AC12:AC23)</f>
        <v>612</v>
      </c>
      <c r="AD24" s="22">
        <f>SUM(AD12:AD23)</f>
        <v>73.44</v>
      </c>
      <c r="AE24" s="22">
        <f>SUM(AE12:AE23)</f>
        <v>96.647040000000004</v>
      </c>
      <c r="AF24" s="22">
        <f>SUM(AF12:AF23)</f>
        <v>140</v>
      </c>
      <c r="AG24" s="22">
        <f>SUM(AG12:AG23)</f>
        <v>85</v>
      </c>
      <c r="AH24" s="22">
        <f>SUM(AH12:AH23)</f>
        <v>519.4</v>
      </c>
      <c r="AI24" s="22">
        <f>SUM(AI12:AI23)</f>
        <v>32.63185</v>
      </c>
      <c r="AJ24" s="22">
        <f>SUM(AJ12:AJ23)</f>
        <v>0</v>
      </c>
      <c r="AK24" s="22">
        <f>SUM(AK12:AK23)</f>
        <v>0</v>
      </c>
      <c r="AL24" s="22">
        <f>SUM(AL12:AL23)</f>
        <v>0</v>
      </c>
      <c r="AM24" s="101"/>
      <c r="AN24" s="17"/>
      <c r="AO24" s="102"/>
    </row>
    <row r="25" spans="2:42" ht="20.149999999999999" customHeight="1" x14ac:dyDescent="0.35">
      <c r="B25" s="89">
        <v>11</v>
      </c>
      <c r="C25" s="17" t="s">
        <v>73</v>
      </c>
      <c r="D25" s="19"/>
      <c r="E25" s="19"/>
      <c r="F25" s="19"/>
      <c r="G25" s="19"/>
      <c r="H25" s="19"/>
      <c r="I25" s="19"/>
      <c r="J25" s="16"/>
      <c r="K25" s="17"/>
      <c r="L25" s="19"/>
      <c r="M25" s="17"/>
      <c r="N25" s="17"/>
      <c r="O25" s="19"/>
      <c r="P25" s="19">
        <f>-P12</f>
        <v>-3</v>
      </c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>
        <f>-P25</f>
        <v>3</v>
      </c>
      <c r="AK25" s="19"/>
      <c r="AL25" s="19"/>
      <c r="AM25" s="101"/>
      <c r="AN25" s="17"/>
      <c r="AO25" s="102"/>
    </row>
    <row r="26" spans="2:42" ht="20.149999999999999" customHeight="1" x14ac:dyDescent="0.35">
      <c r="B26" s="89">
        <v>12</v>
      </c>
      <c r="C26" s="17" t="s">
        <v>75</v>
      </c>
      <c r="D26" s="19"/>
      <c r="E26" s="19"/>
      <c r="F26" s="19"/>
      <c r="G26" s="19"/>
      <c r="H26" s="19"/>
      <c r="I26" s="19"/>
      <c r="J26" s="16"/>
      <c r="K26" s="17"/>
      <c r="L26" s="19"/>
      <c r="M26" s="17"/>
      <c r="N26" s="17"/>
      <c r="O26" s="19"/>
      <c r="P26" s="19">
        <f>-G37</f>
        <v>-13.920277499999997</v>
      </c>
      <c r="Q26" s="19"/>
      <c r="R26" s="19"/>
      <c r="S26" s="19"/>
      <c r="T26" s="19"/>
      <c r="U26" s="19"/>
      <c r="V26" s="19"/>
      <c r="W26" s="19"/>
      <c r="X26" s="19"/>
      <c r="Y26" s="19"/>
      <c r="Z26" s="17"/>
      <c r="AA26" s="19"/>
      <c r="AB26" s="19"/>
      <c r="AC26" s="19"/>
      <c r="AD26" s="19"/>
      <c r="AE26" s="19"/>
      <c r="AF26" s="19"/>
      <c r="AG26" s="19"/>
      <c r="AH26" s="19"/>
      <c r="AI26" s="19"/>
      <c r="AJ26" s="19">
        <f>-P26</f>
        <v>13.920277499999997</v>
      </c>
      <c r="AK26" s="19"/>
      <c r="AL26" s="19"/>
      <c r="AM26" s="101"/>
      <c r="AN26" s="17"/>
      <c r="AO26" s="102"/>
    </row>
    <row r="27" spans="2:42" ht="20.149999999999999" customHeight="1" x14ac:dyDescent="0.35">
      <c r="B27" s="89">
        <v>13</v>
      </c>
      <c r="C27" s="17" t="s">
        <v>77</v>
      </c>
      <c r="D27" s="19"/>
      <c r="E27" s="19"/>
      <c r="F27" s="19"/>
      <c r="G27" s="19"/>
      <c r="H27" s="19"/>
      <c r="I27" s="19"/>
      <c r="J27" s="16"/>
      <c r="K27" s="17"/>
      <c r="L27" s="19">
        <f>-H44</f>
        <v>-18.760832499999992</v>
      </c>
      <c r="M27" s="17"/>
      <c r="N27" s="17"/>
      <c r="O27" s="19"/>
      <c r="P27" s="19"/>
      <c r="Q27" s="19"/>
      <c r="R27" s="19"/>
      <c r="S27" s="19"/>
      <c r="T27" s="19">
        <f>-H43</f>
        <v>-20</v>
      </c>
      <c r="U27" s="19"/>
      <c r="V27" s="19"/>
      <c r="W27" s="19"/>
      <c r="X27" s="19"/>
      <c r="Y27" s="19"/>
      <c r="Z27" s="17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>
        <f>+H43</f>
        <v>20</v>
      </c>
      <c r="AL27" s="19">
        <f>+H44</f>
        <v>18.760832499999992</v>
      </c>
      <c r="AM27" s="101"/>
      <c r="AN27" s="17"/>
      <c r="AO27" s="102"/>
    </row>
    <row r="28" spans="2:42" ht="20.149999999999999" customHeight="1" x14ac:dyDescent="0.35">
      <c r="B28" s="91"/>
      <c r="C28" s="24" t="s">
        <v>18</v>
      </c>
      <c r="D28" s="23"/>
      <c r="E28" s="23"/>
      <c r="F28" s="23"/>
      <c r="G28" s="23"/>
      <c r="H28" s="23"/>
      <c r="I28" s="23"/>
      <c r="J28" s="16"/>
      <c r="K28" s="24"/>
      <c r="L28" s="23"/>
      <c r="M28" s="24"/>
      <c r="N28" s="24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4">
        <f t="shared" ref="Z28:AL28" si="6">SUM(Z24:Z27)</f>
        <v>-1997.8</v>
      </c>
      <c r="AA28" s="23">
        <f t="shared" si="6"/>
        <v>343</v>
      </c>
      <c r="AB28" s="23">
        <f t="shared" si="6"/>
        <v>40</v>
      </c>
      <c r="AC28" s="23">
        <f t="shared" si="6"/>
        <v>612</v>
      </c>
      <c r="AD28" s="23">
        <f t="shared" si="6"/>
        <v>73.44</v>
      </c>
      <c r="AE28" s="23">
        <f t="shared" si="6"/>
        <v>96.647040000000004</v>
      </c>
      <c r="AF28" s="23">
        <f t="shared" si="6"/>
        <v>140</v>
      </c>
      <c r="AG28" s="23">
        <f t="shared" si="6"/>
        <v>85</v>
      </c>
      <c r="AH28" s="23">
        <f t="shared" si="6"/>
        <v>519.4</v>
      </c>
      <c r="AI28" s="23">
        <f t="shared" si="6"/>
        <v>32.63185</v>
      </c>
      <c r="AJ28" s="23">
        <f t="shared" si="6"/>
        <v>16.920277499999997</v>
      </c>
      <c r="AK28" s="23">
        <f t="shared" si="6"/>
        <v>20</v>
      </c>
      <c r="AL28" s="23">
        <f t="shared" si="6"/>
        <v>18.760832499999992</v>
      </c>
      <c r="AM28" s="101"/>
      <c r="AN28" s="17"/>
      <c r="AO28" s="102"/>
    </row>
    <row r="29" spans="2:42" ht="20.149999999999999" customHeight="1" x14ac:dyDescent="0.35">
      <c r="B29" s="92"/>
      <c r="C29" s="25" t="s">
        <v>19</v>
      </c>
      <c r="D29" s="26">
        <f t="shared" ref="D29:I29" si="7">SUM(D24:D28)</f>
        <v>590</v>
      </c>
      <c r="E29" s="26">
        <f t="shared" si="7"/>
        <v>87</v>
      </c>
      <c r="F29" s="26">
        <f t="shared" si="7"/>
        <v>110</v>
      </c>
      <c r="G29" s="26">
        <f t="shared" si="7"/>
        <v>133</v>
      </c>
      <c r="H29" s="26">
        <f t="shared" si="7"/>
        <v>4.8</v>
      </c>
      <c r="I29" s="26">
        <f t="shared" si="7"/>
        <v>12</v>
      </c>
      <c r="J29" s="16"/>
      <c r="K29" s="25">
        <f t="shared" ref="K29:Y29" si="8">SUM(K24:K28)</f>
        <v>-200</v>
      </c>
      <c r="L29" s="26">
        <f t="shared" si="8"/>
        <v>-98.760832499999992</v>
      </c>
      <c r="M29" s="25">
        <f t="shared" si="8"/>
        <v>-205</v>
      </c>
      <c r="N29" s="25">
        <f t="shared" si="8"/>
        <v>-136.0238500000001</v>
      </c>
      <c r="O29" s="26">
        <f t="shared" si="8"/>
        <v>-72</v>
      </c>
      <c r="P29" s="26">
        <f t="shared" si="8"/>
        <v>-13.920277499999997</v>
      </c>
      <c r="Q29" s="26">
        <f t="shared" si="8"/>
        <v>-46</v>
      </c>
      <c r="R29" s="26">
        <f t="shared" si="8"/>
        <v>-10.355039999999999</v>
      </c>
      <c r="S29" s="26">
        <f t="shared" si="8"/>
        <v>-25.350000000000009</v>
      </c>
      <c r="T29" s="26">
        <f t="shared" si="8"/>
        <v>-20</v>
      </c>
      <c r="U29" s="26">
        <f t="shared" si="8"/>
        <v>-12</v>
      </c>
      <c r="V29" s="26">
        <f t="shared" si="8"/>
        <v>-73.44</v>
      </c>
      <c r="W29" s="26">
        <f t="shared" si="8"/>
        <v>-2.5499999999999998</v>
      </c>
      <c r="X29" s="26">
        <f t="shared" si="8"/>
        <v>-21.4</v>
      </c>
      <c r="Y29" s="27">
        <f t="shared" si="8"/>
        <v>0</v>
      </c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9"/>
      <c r="AM29" s="101"/>
      <c r="AN29" s="17"/>
      <c r="AO29" s="102"/>
    </row>
    <row r="30" spans="2:42" s="59" customFormat="1" ht="20.149999999999999" customHeight="1" x14ac:dyDescent="0.35">
      <c r="B30" s="93"/>
      <c r="C30" s="31" t="s">
        <v>103</v>
      </c>
      <c r="D30" s="31"/>
      <c r="E30" s="31"/>
      <c r="F30" s="31"/>
      <c r="G30" s="31"/>
      <c r="H30" s="32"/>
      <c r="I30" s="33">
        <f>SUM(D29:I29)</f>
        <v>936.8</v>
      </c>
      <c r="J30" s="34"/>
      <c r="K30" s="33">
        <f>SUM(K29:Y29)</f>
        <v>-936.80000000000007</v>
      </c>
      <c r="L30" s="30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2"/>
      <c r="AM30" s="34"/>
      <c r="AN30" s="96"/>
      <c r="AO30" s="34"/>
      <c r="AP30" s="34"/>
    </row>
    <row r="31" spans="2:42" s="59" customFormat="1" x14ac:dyDescent="0.35">
      <c r="B31" s="6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</row>
    <row r="32" spans="2:42" s="59" customFormat="1" x14ac:dyDescent="0.35">
      <c r="B32" s="60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</row>
    <row r="33" spans="1:19" x14ac:dyDescent="0.35">
      <c r="C33" s="61" t="s">
        <v>71</v>
      </c>
      <c r="D33" s="61"/>
      <c r="E33" s="61"/>
      <c r="F33" s="61"/>
      <c r="G33" s="62"/>
      <c r="H33" s="62"/>
      <c r="I33" s="34"/>
      <c r="J33" s="34"/>
      <c r="K33" s="34"/>
      <c r="S33" s="58"/>
    </row>
    <row r="34" spans="1:19" x14ac:dyDescent="0.35">
      <c r="C34" s="36" t="s">
        <v>16</v>
      </c>
      <c r="E34" s="58"/>
      <c r="F34" s="58"/>
      <c r="G34" s="63"/>
      <c r="H34" s="58">
        <f>-SUM(Z24)</f>
        <v>1997.8</v>
      </c>
      <c r="I34" s="34"/>
      <c r="J34" s="34"/>
      <c r="K34" s="34"/>
    </row>
    <row r="35" spans="1:19" x14ac:dyDescent="0.35">
      <c r="A35" s="58"/>
      <c r="C35" s="36" t="s">
        <v>17</v>
      </c>
      <c r="E35" s="64"/>
      <c r="F35" s="64"/>
      <c r="G35" s="65"/>
      <c r="H35" s="58">
        <f>-SUM(AA24:AI24)</f>
        <v>-1942.11889</v>
      </c>
      <c r="I35" s="34"/>
      <c r="J35" s="34"/>
      <c r="K35" s="34"/>
    </row>
    <row r="36" spans="1:19" x14ac:dyDescent="0.35">
      <c r="C36" s="66" t="s">
        <v>20</v>
      </c>
      <c r="D36" s="66"/>
      <c r="E36" s="58"/>
      <c r="F36" s="58"/>
      <c r="G36" s="63"/>
      <c r="H36" s="67">
        <f>SUM(H34:H35)</f>
        <v>55.68110999999999</v>
      </c>
      <c r="I36" s="34"/>
      <c r="J36" s="34"/>
      <c r="K36" s="34"/>
    </row>
    <row r="37" spans="1:19" x14ac:dyDescent="0.35">
      <c r="C37" s="36" t="s">
        <v>72</v>
      </c>
      <c r="D37" s="68">
        <v>0.25</v>
      </c>
      <c r="E37" s="58">
        <f>IF(+H36&gt;0,H36,0)</f>
        <v>55.68110999999999</v>
      </c>
      <c r="F37" s="58"/>
      <c r="G37" s="63">
        <f>+D37*E37</f>
        <v>13.920277499999997</v>
      </c>
      <c r="H37" s="58"/>
      <c r="I37" s="34"/>
      <c r="J37" s="34"/>
      <c r="K37" s="34"/>
    </row>
    <row r="38" spans="1:19" x14ac:dyDescent="0.35">
      <c r="C38" s="36" t="s">
        <v>73</v>
      </c>
      <c r="D38" s="68"/>
      <c r="E38" s="58"/>
      <c r="F38" s="58"/>
      <c r="G38" s="63">
        <f>+AJ25</f>
        <v>3</v>
      </c>
      <c r="H38" s="58"/>
      <c r="I38" s="34"/>
      <c r="J38" s="34"/>
      <c r="K38" s="34"/>
    </row>
    <row r="39" spans="1:19" x14ac:dyDescent="0.35">
      <c r="C39" s="36" t="s">
        <v>74</v>
      </c>
      <c r="D39" s="68"/>
      <c r="E39" s="64"/>
      <c r="F39" s="64"/>
      <c r="G39" s="69">
        <f>SUM(G37:G38)</f>
        <v>16.920277499999997</v>
      </c>
      <c r="H39" s="58">
        <f>-G39</f>
        <v>-16.920277499999997</v>
      </c>
      <c r="I39" s="34"/>
      <c r="J39" s="34"/>
      <c r="K39" s="34"/>
    </row>
    <row r="40" spans="1:19" x14ac:dyDescent="0.35">
      <c r="C40" s="70" t="s">
        <v>21</v>
      </c>
      <c r="D40" s="70"/>
      <c r="E40" s="71"/>
      <c r="F40" s="71"/>
      <c r="G40" s="69"/>
      <c r="H40" s="71">
        <f>SUM(H36:H39)</f>
        <v>38.760832499999992</v>
      </c>
      <c r="I40" s="34"/>
      <c r="J40" s="34"/>
      <c r="K40" s="34"/>
    </row>
    <row r="41" spans="1:19" x14ac:dyDescent="0.35">
      <c r="E41" s="58"/>
      <c r="F41" s="58"/>
      <c r="G41" s="63"/>
      <c r="H41" s="58"/>
      <c r="I41" s="34"/>
      <c r="J41" s="34"/>
      <c r="K41" s="34"/>
    </row>
    <row r="42" spans="1:19" x14ac:dyDescent="0.35">
      <c r="C42" s="72" t="s">
        <v>22</v>
      </c>
      <c r="D42" s="72"/>
      <c r="E42" s="58"/>
      <c r="F42" s="58"/>
      <c r="G42" s="63"/>
      <c r="H42" s="58"/>
      <c r="I42" s="34"/>
      <c r="J42" s="34"/>
      <c r="K42" s="34"/>
    </row>
    <row r="43" spans="1:19" x14ac:dyDescent="0.35">
      <c r="C43" s="36" t="s">
        <v>23</v>
      </c>
      <c r="D43" s="73">
        <v>0.1</v>
      </c>
      <c r="E43" s="58">
        <f>-K10</f>
        <v>200</v>
      </c>
      <c r="F43" s="58"/>
      <c r="G43" s="63"/>
      <c r="H43" s="74">
        <f>+D43*E43</f>
        <v>20</v>
      </c>
      <c r="I43" s="34"/>
      <c r="J43" s="34"/>
      <c r="K43" s="34"/>
      <c r="L43" s="68"/>
      <c r="M43" s="68"/>
      <c r="N43" s="68"/>
      <c r="O43" s="68"/>
    </row>
    <row r="44" spans="1:19" x14ac:dyDescent="0.35">
      <c r="C44" s="36" t="s">
        <v>24</v>
      </c>
      <c r="E44" s="58"/>
      <c r="F44" s="58"/>
      <c r="G44" s="63"/>
      <c r="H44" s="58">
        <f>+H40-H43</f>
        <v>18.760832499999992</v>
      </c>
      <c r="I44" s="34"/>
      <c r="J44" s="34"/>
      <c r="K44" s="34"/>
      <c r="L44" s="37"/>
      <c r="M44" s="37"/>
      <c r="N44" s="37"/>
      <c r="O44" s="37"/>
    </row>
    <row r="45" spans="1:19" x14ac:dyDescent="0.35">
      <c r="C45" s="70" t="s">
        <v>25</v>
      </c>
      <c r="D45" s="70"/>
      <c r="E45" s="71"/>
      <c r="F45" s="71"/>
      <c r="G45" s="69"/>
      <c r="H45" s="71">
        <f>SUM(H43:H44)</f>
        <v>38.760832499999992</v>
      </c>
      <c r="I45" s="34"/>
      <c r="J45" s="34"/>
      <c r="K45" s="34"/>
      <c r="L45" s="37"/>
      <c r="M45" s="37"/>
      <c r="N45" s="37"/>
      <c r="O45" s="37"/>
    </row>
    <row r="46" spans="1:19" x14ac:dyDescent="0.35">
      <c r="C46" s="37"/>
      <c r="D46" s="37"/>
      <c r="E46" s="75"/>
      <c r="F46" s="75"/>
      <c r="G46" s="34"/>
      <c r="H46" s="34"/>
      <c r="I46" s="34"/>
      <c r="J46" s="34"/>
      <c r="K46" s="34"/>
      <c r="L46" s="37"/>
      <c r="M46" s="37"/>
      <c r="N46" s="37"/>
      <c r="O46" s="37"/>
    </row>
    <row r="47" spans="1:19" x14ac:dyDescent="0.35">
      <c r="B47" s="110"/>
      <c r="C47" s="37"/>
      <c r="D47" s="37"/>
      <c r="E47" s="75"/>
      <c r="F47" s="75"/>
      <c r="G47" s="34"/>
      <c r="H47" s="34"/>
      <c r="I47" s="34"/>
      <c r="J47" s="34"/>
      <c r="K47" s="34"/>
      <c r="L47" s="37"/>
      <c r="M47" s="37"/>
      <c r="N47" s="37"/>
      <c r="O47" s="37"/>
    </row>
    <row r="48" spans="1:19" x14ac:dyDescent="0.35">
      <c r="B48" s="110">
        <v>1</v>
      </c>
      <c r="C48" s="115" t="s">
        <v>138</v>
      </c>
      <c r="D48" s="37"/>
      <c r="E48" s="75"/>
      <c r="F48" s="75"/>
      <c r="G48" s="34"/>
      <c r="H48" s="34"/>
      <c r="I48" s="34"/>
      <c r="J48" s="34"/>
      <c r="K48" s="34"/>
      <c r="L48" s="37"/>
      <c r="M48" s="37"/>
      <c r="N48" s="37"/>
      <c r="O48" s="37"/>
    </row>
    <row r="49" spans="2:49" x14ac:dyDescent="0.35">
      <c r="B49" s="122"/>
      <c r="C49" s="111" t="s">
        <v>139</v>
      </c>
      <c r="D49" s="37"/>
      <c r="E49" s="75"/>
      <c r="F49" s="75"/>
      <c r="G49" s="34"/>
      <c r="H49" s="34"/>
      <c r="I49" s="34"/>
      <c r="J49" s="34"/>
      <c r="K49" s="34"/>
      <c r="L49" s="37"/>
      <c r="M49" s="37"/>
      <c r="N49" s="37"/>
      <c r="O49" s="37"/>
    </row>
    <row r="50" spans="2:49" x14ac:dyDescent="0.35">
      <c r="B50" s="122"/>
      <c r="C50" s="115"/>
      <c r="D50" s="37"/>
      <c r="E50" s="75"/>
      <c r="F50" s="75"/>
      <c r="G50" s="34"/>
      <c r="H50" s="34"/>
      <c r="I50" s="34"/>
      <c r="J50" s="34"/>
      <c r="K50" s="34"/>
      <c r="L50" s="37"/>
      <c r="M50" s="37"/>
      <c r="N50" s="37"/>
      <c r="O50" s="37"/>
    </row>
    <row r="51" spans="2:49" x14ac:dyDescent="0.35">
      <c r="B51" s="110"/>
      <c r="C51" s="37"/>
      <c r="D51" s="37"/>
      <c r="E51" s="75"/>
      <c r="F51" s="75"/>
      <c r="G51" s="34"/>
      <c r="H51" s="34"/>
      <c r="I51" s="34"/>
      <c r="J51" s="34"/>
      <c r="K51" s="34"/>
      <c r="L51" s="37"/>
      <c r="M51" s="37"/>
      <c r="N51" s="37"/>
      <c r="O51" s="37"/>
    </row>
    <row r="52" spans="2:49" x14ac:dyDescent="0.35">
      <c r="B52" s="110">
        <v>2</v>
      </c>
      <c r="C52" s="115" t="s">
        <v>129</v>
      </c>
      <c r="D52" s="37"/>
      <c r="E52" s="75"/>
      <c r="F52" s="75"/>
      <c r="G52" s="34"/>
      <c r="H52" s="34"/>
      <c r="I52" s="34"/>
      <c r="J52" s="34"/>
      <c r="K52" s="34"/>
      <c r="L52" s="37"/>
      <c r="M52" s="37"/>
      <c r="N52" s="37"/>
      <c r="O52" s="37"/>
    </row>
    <row r="53" spans="2:49" x14ac:dyDescent="0.35">
      <c r="B53" s="110"/>
      <c r="C53" s="115" t="s">
        <v>140</v>
      </c>
      <c r="D53" s="37"/>
      <c r="E53" s="75"/>
      <c r="F53" s="75"/>
      <c r="G53" s="34"/>
      <c r="H53" s="34"/>
      <c r="I53" s="34"/>
      <c r="J53" s="34"/>
      <c r="K53" s="34"/>
      <c r="L53" s="37"/>
      <c r="M53" s="37"/>
      <c r="N53" s="37"/>
      <c r="O53" s="37"/>
    </row>
    <row r="54" spans="2:49" x14ac:dyDescent="0.35">
      <c r="B54" s="122"/>
      <c r="C54" s="115" t="s">
        <v>141</v>
      </c>
      <c r="D54" s="37"/>
      <c r="E54" s="75"/>
      <c r="F54" s="75"/>
      <c r="G54" s="34"/>
      <c r="H54" s="34"/>
      <c r="I54" s="34"/>
      <c r="J54" s="34"/>
      <c r="K54" s="34"/>
      <c r="L54" s="37"/>
      <c r="M54" s="37"/>
      <c r="N54" s="37"/>
      <c r="O54" s="37"/>
    </row>
    <row r="55" spans="2:49" x14ac:dyDescent="0.35">
      <c r="B55" s="110"/>
      <c r="C55" s="37"/>
      <c r="D55" s="37"/>
      <c r="E55" s="75"/>
      <c r="F55" s="75"/>
      <c r="G55" s="34"/>
      <c r="H55" s="34"/>
      <c r="I55" s="34"/>
      <c r="J55" s="34"/>
      <c r="K55" s="34"/>
      <c r="L55" s="37"/>
      <c r="M55" s="37"/>
      <c r="N55" s="37"/>
      <c r="O55" s="37"/>
    </row>
    <row r="56" spans="2:49" x14ac:dyDescent="0.35">
      <c r="B56" s="110">
        <v>3</v>
      </c>
      <c r="C56" s="115" t="s">
        <v>130</v>
      </c>
      <c r="D56" s="37"/>
      <c r="E56" s="75"/>
      <c r="F56" s="75"/>
      <c r="G56" s="34"/>
      <c r="H56" s="34"/>
      <c r="I56" s="34"/>
      <c r="J56" s="34"/>
      <c r="K56" s="34"/>
      <c r="L56" s="37"/>
      <c r="M56" s="37"/>
      <c r="N56" s="37"/>
      <c r="O56" s="37"/>
    </row>
    <row r="57" spans="2:49" x14ac:dyDescent="0.35">
      <c r="B57" s="110"/>
      <c r="C57" s="37"/>
      <c r="D57" s="37"/>
      <c r="E57" s="75"/>
      <c r="F57" s="75"/>
      <c r="G57" s="34"/>
      <c r="H57" s="34"/>
      <c r="I57" s="34"/>
      <c r="J57" s="34"/>
      <c r="K57" s="34"/>
      <c r="L57" s="37"/>
      <c r="M57" s="37"/>
      <c r="N57" s="37"/>
      <c r="O57" s="37"/>
    </row>
    <row r="58" spans="2:49" x14ac:dyDescent="0.35">
      <c r="B58" s="110">
        <v>4</v>
      </c>
      <c r="C58" s="115" t="s">
        <v>133</v>
      </c>
      <c r="D58" s="75">
        <f>-M12</f>
        <v>205</v>
      </c>
      <c r="E58" s="118">
        <v>0.05</v>
      </c>
      <c r="F58" s="119">
        <f>3/12</f>
        <v>0.25</v>
      </c>
      <c r="G58" s="34"/>
      <c r="H58" s="63">
        <f>+D58*E58*F58</f>
        <v>2.5625</v>
      </c>
      <c r="I58" s="34"/>
      <c r="J58" s="34"/>
      <c r="K58" s="34"/>
      <c r="L58" s="37"/>
      <c r="M58" s="37"/>
      <c r="N58" s="37"/>
      <c r="O58" s="37"/>
    </row>
    <row r="59" spans="2:49" x14ac:dyDescent="0.35">
      <c r="B59" s="110"/>
      <c r="C59" s="115" t="s">
        <v>131</v>
      </c>
      <c r="D59" s="37"/>
      <c r="E59" s="75"/>
      <c r="F59" s="75"/>
      <c r="G59" s="34"/>
      <c r="H59" s="34"/>
      <c r="I59" s="34"/>
      <c r="J59" s="34"/>
      <c r="K59" s="34"/>
      <c r="L59" s="37"/>
      <c r="M59" s="37"/>
      <c r="N59" s="37"/>
      <c r="O59" s="37"/>
    </row>
    <row r="60" spans="2:49" x14ac:dyDescent="0.35">
      <c r="B60" s="110"/>
      <c r="C60" s="115" t="s">
        <v>132</v>
      </c>
      <c r="D60" s="37"/>
      <c r="E60" s="75"/>
      <c r="F60" s="75"/>
      <c r="G60" s="34"/>
      <c r="H60" s="34"/>
      <c r="I60" s="34"/>
      <c r="J60" s="34"/>
      <c r="K60" s="34"/>
      <c r="L60" s="37"/>
      <c r="M60" s="37"/>
      <c r="N60" s="37"/>
      <c r="O60" s="37"/>
    </row>
    <row r="61" spans="2:49" x14ac:dyDescent="0.35">
      <c r="B61" s="110"/>
      <c r="C61" s="37"/>
      <c r="D61" s="37"/>
      <c r="E61" s="75"/>
      <c r="F61" s="75"/>
      <c r="G61" s="34"/>
      <c r="H61" s="34"/>
      <c r="I61" s="34"/>
      <c r="J61" s="34"/>
      <c r="K61" s="34"/>
      <c r="L61" s="37"/>
      <c r="M61" s="37"/>
      <c r="N61" s="37"/>
      <c r="O61" s="37"/>
    </row>
    <row r="62" spans="2:49" x14ac:dyDescent="0.35">
      <c r="B62" s="110">
        <v>5</v>
      </c>
      <c r="C62" s="115" t="s">
        <v>134</v>
      </c>
      <c r="D62" s="37"/>
      <c r="E62" s="75"/>
      <c r="F62" s="75"/>
      <c r="G62" s="34"/>
      <c r="H62" s="34"/>
      <c r="I62" s="34"/>
      <c r="J62" s="34"/>
      <c r="K62" s="34"/>
      <c r="L62" s="37"/>
      <c r="M62" s="37"/>
      <c r="N62" s="37"/>
      <c r="O62" s="37"/>
    </row>
    <row r="63" spans="2:49" x14ac:dyDescent="0.35">
      <c r="C63" s="37"/>
      <c r="D63" s="78"/>
      <c r="E63" s="77"/>
      <c r="F63" s="37"/>
      <c r="G63" s="37"/>
      <c r="H63" s="37"/>
      <c r="I63" s="37"/>
      <c r="J63" s="34"/>
      <c r="AT63" s="42"/>
      <c r="AU63" s="42"/>
      <c r="AV63" s="42"/>
      <c r="AW63" s="42"/>
    </row>
    <row r="64" spans="2:49" x14ac:dyDescent="0.35">
      <c r="B64" s="35">
        <v>6</v>
      </c>
      <c r="C64" s="70" t="s">
        <v>86</v>
      </c>
      <c r="D64" s="70"/>
      <c r="E64" s="70"/>
      <c r="F64" s="70"/>
      <c r="G64" s="37"/>
      <c r="H64" s="37"/>
      <c r="I64" s="37"/>
      <c r="J64" s="34"/>
      <c r="AU64" s="79"/>
      <c r="AV64" s="79"/>
      <c r="AW64" s="79" t="e">
        <f>+#REF!-#REF!</f>
        <v>#REF!</v>
      </c>
    </row>
    <row r="65" spans="2:49" x14ac:dyDescent="0.35">
      <c r="C65" s="37" t="s">
        <v>78</v>
      </c>
      <c r="E65" s="37"/>
      <c r="F65" s="51">
        <f>SUM(AC12:AC18)</f>
        <v>612</v>
      </c>
      <c r="G65" s="37"/>
      <c r="H65" s="37"/>
      <c r="I65" s="37"/>
      <c r="J65" s="34"/>
      <c r="AU65" s="79"/>
      <c r="AV65" s="79"/>
      <c r="AW65" s="79" t="e">
        <f>+#REF!-#REF!</f>
        <v>#REF!</v>
      </c>
    </row>
    <row r="66" spans="2:49" x14ac:dyDescent="0.35">
      <c r="C66" s="37" t="s">
        <v>79</v>
      </c>
      <c r="D66" s="51">
        <f>+F65</f>
        <v>612</v>
      </c>
      <c r="E66" s="37">
        <v>0.12</v>
      </c>
      <c r="F66" s="77">
        <f>+D66*E66</f>
        <v>73.44</v>
      </c>
      <c r="G66" s="37"/>
      <c r="H66" s="37"/>
      <c r="I66" s="37"/>
      <c r="J66" s="34"/>
      <c r="AT66" s="80">
        <f>SUM(AT64:AT65)</f>
        <v>0</v>
      </c>
      <c r="AU66" s="80">
        <f>SUM(AU64:AU65)</f>
        <v>0</v>
      </c>
      <c r="AV66" s="80">
        <f>SUM(AV64:AV65)</f>
        <v>0</v>
      </c>
      <c r="AW66" s="80" t="e">
        <f>SUM(AW64:AW65)</f>
        <v>#REF!</v>
      </c>
    </row>
    <row r="67" spans="2:49" x14ac:dyDescent="0.35">
      <c r="C67" s="37" t="s">
        <v>8</v>
      </c>
      <c r="D67" s="37"/>
      <c r="E67" s="37"/>
      <c r="F67" s="51">
        <f>+V12</f>
        <v>-63</v>
      </c>
      <c r="G67" s="37"/>
      <c r="H67" s="37"/>
      <c r="I67" s="37"/>
    </row>
    <row r="68" spans="2:49" x14ac:dyDescent="0.35">
      <c r="C68" s="36" t="str">
        <f>IF(F68=0,0,IF(F68&gt;0,"For lite avsatt",IF(F68&lt;0,"For mye avsatt",0)))</f>
        <v>For lite avsatt</v>
      </c>
      <c r="F68" s="81">
        <f>SUM(F66:F67)</f>
        <v>10.439999999999998</v>
      </c>
      <c r="I68" s="37"/>
    </row>
    <row r="69" spans="2:49" x14ac:dyDescent="0.35">
      <c r="F69" s="77"/>
      <c r="I69" s="37"/>
    </row>
    <row r="70" spans="2:49" x14ac:dyDescent="0.35">
      <c r="B70" s="35">
        <v>7</v>
      </c>
      <c r="C70" s="70" t="s">
        <v>87</v>
      </c>
      <c r="D70" s="70"/>
      <c r="E70" s="70"/>
      <c r="F70" s="70"/>
      <c r="I70" s="37"/>
    </row>
    <row r="71" spans="2:49" x14ac:dyDescent="0.35">
      <c r="C71" s="36" t="s">
        <v>56</v>
      </c>
      <c r="D71" s="36" t="s">
        <v>58</v>
      </c>
      <c r="E71" s="111" t="s">
        <v>128</v>
      </c>
      <c r="F71" s="36" t="s">
        <v>59</v>
      </c>
    </row>
    <row r="72" spans="2:49" x14ac:dyDescent="0.35">
      <c r="C72" s="36" t="s">
        <v>57</v>
      </c>
      <c r="D72" s="58">
        <f>SUM(AC12:AC19)</f>
        <v>612</v>
      </c>
      <c r="E72" s="58">
        <f>SUM(AD12:AD19)</f>
        <v>73.44</v>
      </c>
      <c r="F72" s="58">
        <f>SUM(D72:E72)</f>
        <v>685.44</v>
      </c>
    </row>
    <row r="73" spans="2:49" x14ac:dyDescent="0.35">
      <c r="C73" s="36" t="s">
        <v>60</v>
      </c>
      <c r="D73" s="58">
        <f>+F72</f>
        <v>685.44</v>
      </c>
      <c r="E73" s="36">
        <v>0.14099999999999999</v>
      </c>
      <c r="F73" s="58">
        <f>+D73*E73</f>
        <v>96.647040000000004</v>
      </c>
    </row>
    <row r="74" spans="2:49" x14ac:dyDescent="0.35">
      <c r="C74" s="36" t="s">
        <v>63</v>
      </c>
      <c r="F74" s="58">
        <f>-AE12</f>
        <v>-86.19</v>
      </c>
    </row>
    <row r="75" spans="2:49" x14ac:dyDescent="0.35">
      <c r="C75" s="36" t="str">
        <f>IF(F75=0,0,IF(F75&gt;0,"For lite avsatt",IF(F75&lt;0,"For mye avsatt",0)))</f>
        <v>For lite avsatt</v>
      </c>
      <c r="F75" s="81">
        <f>SUM(F73:F74)</f>
        <v>10.457040000000006</v>
      </c>
    </row>
    <row r="77" spans="2:49" x14ac:dyDescent="0.35">
      <c r="C77" s="36" t="s">
        <v>61</v>
      </c>
      <c r="D77" s="74">
        <f>+F66</f>
        <v>73.44</v>
      </c>
      <c r="E77" s="36">
        <v>0.14099999999999999</v>
      </c>
      <c r="F77" s="74">
        <f>+D77*E77</f>
        <v>10.355039999999999</v>
      </c>
    </row>
    <row r="78" spans="2:49" x14ac:dyDescent="0.35">
      <c r="C78" s="36" t="s">
        <v>8</v>
      </c>
      <c r="F78" s="58">
        <f>R12</f>
        <v>-8.8829999999999991</v>
      </c>
    </row>
    <row r="79" spans="2:49" x14ac:dyDescent="0.35">
      <c r="C79" s="36" t="str">
        <f>IF(F79=0,0,IF(F79&gt;0,"For lite avsatt",IF(F79&lt;0,"For mye avsatt",0)))</f>
        <v>For lite avsatt</v>
      </c>
      <c r="F79" s="81">
        <f>SUM(F77:F78)</f>
        <v>1.4720399999999998</v>
      </c>
    </row>
    <row r="81" spans="2:40" x14ac:dyDescent="0.35">
      <c r="C81" s="36" t="s">
        <v>62</v>
      </c>
      <c r="D81" s="74">
        <f>+F75</f>
        <v>10.457040000000006</v>
      </c>
      <c r="E81" s="74">
        <f>-F79</f>
        <v>-1.4720399999999998</v>
      </c>
      <c r="F81" s="82">
        <f>SUM(D81:E81)</f>
        <v>8.9850000000000065</v>
      </c>
    </row>
    <row r="84" spans="2:40" x14ac:dyDescent="0.35">
      <c r="B84" s="35">
        <v>8</v>
      </c>
      <c r="C84" s="84" t="s">
        <v>100</v>
      </c>
      <c r="D84" s="109" t="s">
        <v>15</v>
      </c>
      <c r="E84" s="109" t="s">
        <v>68</v>
      </c>
      <c r="F84" s="109" t="s">
        <v>52</v>
      </c>
      <c r="H84" s="59"/>
      <c r="AM84" s="36"/>
      <c r="AN84" s="59"/>
    </row>
    <row r="85" spans="2:40" x14ac:dyDescent="0.35">
      <c r="C85" s="59" t="s">
        <v>64</v>
      </c>
      <c r="E85" s="59">
        <v>95</v>
      </c>
      <c r="F85" s="59"/>
      <c r="H85" s="59"/>
      <c r="AM85" s="36"/>
      <c r="AN85" s="59"/>
    </row>
    <row r="86" spans="2:40" x14ac:dyDescent="0.35">
      <c r="C86" s="59" t="s">
        <v>65</v>
      </c>
      <c r="D86" s="59"/>
      <c r="E86" s="59">
        <v>-12</v>
      </c>
      <c r="F86" s="59"/>
      <c r="H86" s="59"/>
      <c r="AM86" s="36"/>
      <c r="AN86" s="59"/>
    </row>
    <row r="87" spans="2:40" x14ac:dyDescent="0.35">
      <c r="C87" s="59" t="s">
        <v>66</v>
      </c>
      <c r="D87" s="59"/>
      <c r="E87" s="59">
        <v>4</v>
      </c>
      <c r="F87" s="59"/>
      <c r="H87" s="59"/>
      <c r="AM87" s="36"/>
      <c r="AN87" s="59"/>
    </row>
    <row r="88" spans="2:40" x14ac:dyDescent="0.35">
      <c r="C88" s="59" t="s">
        <v>67</v>
      </c>
      <c r="D88" s="131">
        <f>+E10</f>
        <v>70</v>
      </c>
      <c r="E88" s="84">
        <f>SUM(E85:E87)</f>
        <v>87</v>
      </c>
      <c r="F88" s="131">
        <f>+E88-D88</f>
        <v>17</v>
      </c>
      <c r="H88" s="59"/>
      <c r="AM88" s="36"/>
      <c r="AN88" s="59"/>
    </row>
    <row r="89" spans="2:40" x14ac:dyDescent="0.35">
      <c r="B89" s="38"/>
      <c r="C89" s="59"/>
      <c r="D89" s="112"/>
      <c r="E89" s="85"/>
      <c r="F89" s="83"/>
      <c r="H89" s="59"/>
      <c r="AM89" s="36"/>
      <c r="AN89" s="59"/>
    </row>
    <row r="90" spans="2:40" x14ac:dyDescent="0.35">
      <c r="C90" s="59"/>
      <c r="D90" s="59"/>
      <c r="E90" s="85"/>
      <c r="F90" s="83"/>
      <c r="H90" s="59"/>
      <c r="AM90" s="36"/>
      <c r="AN90" s="59"/>
    </row>
    <row r="91" spans="2:40" x14ac:dyDescent="0.35">
      <c r="B91" s="35">
        <v>9</v>
      </c>
      <c r="C91" s="84" t="s">
        <v>101</v>
      </c>
      <c r="D91" s="109" t="s">
        <v>15</v>
      </c>
      <c r="E91" s="109" t="s">
        <v>68</v>
      </c>
      <c r="F91" s="109" t="s">
        <v>52</v>
      </c>
      <c r="H91" s="59"/>
      <c r="AM91" s="36"/>
      <c r="AN91" s="59"/>
    </row>
    <row r="92" spans="2:40" x14ac:dyDescent="0.35">
      <c r="C92" s="59" t="s">
        <v>102</v>
      </c>
      <c r="E92" s="59">
        <v>120</v>
      </c>
      <c r="F92" s="59"/>
      <c r="H92" s="59"/>
      <c r="AM92" s="36"/>
      <c r="AN92" s="59"/>
    </row>
    <row r="93" spans="2:40" x14ac:dyDescent="0.35">
      <c r="C93" s="59" t="s">
        <v>65</v>
      </c>
      <c r="D93" s="59"/>
      <c r="E93" s="59">
        <v>-30</v>
      </c>
      <c r="F93" s="59"/>
      <c r="H93" s="59"/>
      <c r="AM93" s="36"/>
      <c r="AN93" s="59"/>
    </row>
    <row r="94" spans="2:40" x14ac:dyDescent="0.35">
      <c r="C94" s="59" t="s">
        <v>66</v>
      </c>
      <c r="D94" s="59"/>
      <c r="E94" s="59">
        <v>20</v>
      </c>
      <c r="F94" s="59"/>
      <c r="H94" s="59"/>
      <c r="AM94" s="36"/>
      <c r="AN94" s="59"/>
    </row>
    <row r="95" spans="2:40" x14ac:dyDescent="0.35">
      <c r="C95" s="59" t="s">
        <v>67</v>
      </c>
      <c r="D95" s="131">
        <f>+F10</f>
        <v>150</v>
      </c>
      <c r="E95" s="84">
        <f>SUM(E92:E94)</f>
        <v>110</v>
      </c>
      <c r="F95" s="131">
        <f>+E95-D95</f>
        <v>-40</v>
      </c>
      <c r="H95" s="59"/>
      <c r="AM95" s="36"/>
      <c r="AN95" s="59"/>
    </row>
    <row r="96" spans="2:40" x14ac:dyDescent="0.35">
      <c r="C96" s="59"/>
      <c r="D96" s="59"/>
      <c r="E96" s="59"/>
      <c r="F96" s="59"/>
      <c r="G96" s="59"/>
    </row>
    <row r="97" spans="2:7" x14ac:dyDescent="0.35">
      <c r="B97" s="35">
        <v>10</v>
      </c>
      <c r="C97" s="120" t="s">
        <v>135</v>
      </c>
      <c r="D97" s="59"/>
      <c r="E97" s="59"/>
      <c r="F97" s="59"/>
      <c r="G97" s="59"/>
    </row>
    <row r="98" spans="2:7" x14ac:dyDescent="0.35">
      <c r="B98" s="110"/>
      <c r="C98" s="59"/>
      <c r="D98" s="59"/>
      <c r="E98" s="59"/>
      <c r="F98" s="59"/>
      <c r="G98" s="59"/>
    </row>
    <row r="99" spans="2:7" x14ac:dyDescent="0.35">
      <c r="B99" s="110"/>
      <c r="C99" s="59"/>
      <c r="D99" s="59"/>
      <c r="E99" s="59"/>
      <c r="F99" s="59"/>
      <c r="G99" s="59"/>
    </row>
    <row r="100" spans="2:7" x14ac:dyDescent="0.35">
      <c r="B100" s="110"/>
      <c r="C100" s="59"/>
      <c r="D100" s="59"/>
      <c r="E100" s="59"/>
      <c r="F100" s="59"/>
      <c r="G100" s="59"/>
    </row>
    <row r="101" spans="2:7" x14ac:dyDescent="0.35">
      <c r="B101" s="110"/>
      <c r="C101" s="59"/>
      <c r="D101" s="59"/>
      <c r="E101" s="59"/>
      <c r="F101" s="59"/>
      <c r="G101" s="59"/>
    </row>
    <row r="102" spans="2:7" x14ac:dyDescent="0.35">
      <c r="B102" s="110"/>
      <c r="C102" s="59"/>
      <c r="D102" s="59"/>
      <c r="E102" s="59"/>
      <c r="F102" s="59"/>
      <c r="G102" s="59"/>
    </row>
    <row r="103" spans="2:7" x14ac:dyDescent="0.35">
      <c r="B103" s="110"/>
      <c r="C103" s="59"/>
      <c r="D103" s="59"/>
      <c r="E103" s="59"/>
      <c r="F103" s="59"/>
      <c r="G103" s="59"/>
    </row>
    <row r="104" spans="2:7" x14ac:dyDescent="0.35">
      <c r="B104" s="110"/>
      <c r="C104" s="59"/>
      <c r="D104" s="59"/>
      <c r="E104" s="59"/>
      <c r="F104" s="59"/>
      <c r="G104" s="59"/>
    </row>
    <row r="105" spans="2:7" x14ac:dyDescent="0.35">
      <c r="C105" s="59"/>
      <c r="D105" s="59"/>
      <c r="E105" s="59"/>
      <c r="F105" s="59"/>
      <c r="G105" s="59"/>
    </row>
    <row r="106" spans="2:7" x14ac:dyDescent="0.35">
      <c r="C106" s="59"/>
      <c r="D106" s="59"/>
      <c r="E106" s="59"/>
      <c r="F106" s="59"/>
      <c r="G106" s="59"/>
    </row>
  </sheetData>
  <mergeCells count="6">
    <mergeCell ref="D6:I6"/>
    <mergeCell ref="AC4:AD4"/>
    <mergeCell ref="AE4:AF4"/>
    <mergeCell ref="M6:Y6"/>
    <mergeCell ref="Z6:AL6"/>
    <mergeCell ref="K6:L6"/>
  </mergeCells>
  <phoneticPr fontId="2" type="noConversion"/>
  <pageMargins left="0.32" right="0.2" top="1" bottom="1" header="0.5" footer="0.5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4-5 Skjema</vt:lpstr>
      <vt:lpstr>4-5 Løsning</vt:lpstr>
    </vt:vector>
  </TitlesOfParts>
  <Company>HiO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 Engelsaastro</dc:creator>
  <cp:lastModifiedBy>Gunnar</cp:lastModifiedBy>
  <cp:lastPrinted>2007-11-18T10:39:26Z</cp:lastPrinted>
  <dcterms:created xsi:type="dcterms:W3CDTF">2006-08-21T13:08:48Z</dcterms:created>
  <dcterms:modified xsi:type="dcterms:W3CDTF">2017-10-04T11:45:03Z</dcterms:modified>
</cp:coreProperties>
</file>